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workbookProtection workbookPassword="9035" lockStructure="1"/>
  <bookViews>
    <workbookView xWindow="240" yWindow="105" windowWidth="14805" windowHeight="8010" activeTab="2"/>
  </bookViews>
  <sheets>
    <sheet name="Stratos" sheetId="1" r:id="rId1"/>
    <sheet name="Omega-F" sheetId="3" r:id="rId2"/>
    <sheet name="Delta" sheetId="5" r:id="rId3"/>
    <sheet name="Kalkulation" sheetId="2" state="hidden" r:id="rId4"/>
  </sheets>
  <calcPr calcId="152511"/>
</workbook>
</file>

<file path=xl/calcChain.xml><?xml version="1.0" encoding="utf-8"?>
<calcChain xmlns="http://schemas.openxmlformats.org/spreadsheetml/2006/main">
  <c r="P18" i="2" l="1"/>
  <c r="P22" i="2"/>
  <c r="P21" i="2"/>
  <c r="P20" i="2"/>
  <c r="P19" i="2"/>
  <c r="E18" i="1"/>
  <c r="E18" i="3"/>
  <c r="D18" i="3"/>
  <c r="B18" i="1"/>
  <c r="C142" i="2"/>
  <c r="C141" i="2"/>
  <c r="C83" i="2"/>
  <c r="C82" i="2"/>
  <c r="C81" i="2"/>
  <c r="C80" i="2"/>
  <c r="C79" i="2"/>
  <c r="D67" i="2"/>
  <c r="D66" i="2"/>
  <c r="P29" i="2"/>
  <c r="P30" i="2"/>
  <c r="P31" i="2"/>
  <c r="K31" i="2"/>
  <c r="K30" i="2"/>
  <c r="K29" i="2"/>
  <c r="K22" i="2"/>
  <c r="K21" i="2"/>
  <c r="K20" i="2"/>
  <c r="K19" i="2"/>
  <c r="K18" i="2"/>
  <c r="B18" i="3"/>
  <c r="K23" i="2" l="1"/>
  <c r="P25" i="2"/>
  <c r="D14" i="3"/>
  <c r="D18" i="1"/>
  <c r="C130" i="2" l="1"/>
  <c r="C132" i="2"/>
  <c r="C136" i="2"/>
  <c r="C128" i="2"/>
  <c r="C124" i="2" l="1"/>
  <c r="C122" i="2" l="1"/>
  <c r="C137" i="2"/>
  <c r="C135" i="2"/>
  <c r="C134" i="2"/>
  <c r="C133" i="2"/>
  <c r="C131" i="2"/>
  <c r="N131" i="2" l="1"/>
  <c r="F139" i="2"/>
  <c r="F138" i="2"/>
  <c r="C120" i="2" l="1"/>
  <c r="G123" i="2" s="1"/>
  <c r="G124" i="2" l="1"/>
  <c r="C129" i="2"/>
  <c r="C127" i="2"/>
  <c r="C126" i="2"/>
  <c r="C125" i="2"/>
  <c r="C123" i="2"/>
  <c r="C138" i="2" l="1"/>
  <c r="C143" i="2"/>
  <c r="F143" i="2" s="1"/>
  <c r="P24" i="2"/>
  <c r="I21" i="2" s="1"/>
  <c r="F150" i="2" l="1"/>
  <c r="I31" i="3" s="1"/>
  <c r="C149" i="2"/>
  <c r="C145" i="2"/>
  <c r="C146" i="2" s="1"/>
  <c r="F145" i="2"/>
  <c r="F146" i="2" l="1"/>
  <c r="F148" i="2" s="1"/>
  <c r="I32" i="3" s="1"/>
  <c r="F141" i="2"/>
  <c r="F140" i="2"/>
  <c r="C147" i="2"/>
  <c r="C148" i="2" s="1"/>
  <c r="C152" i="2" s="1"/>
  <c r="F142" i="2" l="1"/>
  <c r="P28" i="2" l="1"/>
  <c r="K28" i="2"/>
  <c r="P103" i="2" l="1"/>
  <c r="N103" i="2" s="1"/>
  <c r="N104" i="2" s="1"/>
  <c r="N105" i="2" s="1"/>
  <c r="N106" i="2" s="1"/>
  <c r="P98" i="2"/>
  <c r="N98" i="2" s="1"/>
  <c r="N99" i="2" s="1"/>
  <c r="N100" i="2" s="1"/>
  <c r="N101" i="2" s="1"/>
  <c r="P93" i="2"/>
  <c r="N93" i="2" s="1"/>
  <c r="N94" i="2" s="1"/>
  <c r="N95" i="2" s="1"/>
  <c r="N96" i="2" s="1"/>
  <c r="P88" i="2"/>
  <c r="N88" i="2" s="1"/>
  <c r="N89" i="2" s="1"/>
  <c r="N90" i="2" s="1"/>
  <c r="N91" i="2" s="1"/>
  <c r="P78" i="2"/>
  <c r="N78" i="2" s="1"/>
  <c r="N79" i="2" s="1"/>
  <c r="N80" i="2" s="1"/>
  <c r="N81" i="2" s="1"/>
  <c r="AC118" i="2"/>
  <c r="AC117" i="2"/>
  <c r="AC116" i="2"/>
  <c r="AC115" i="2"/>
  <c r="AC114" i="2"/>
  <c r="AC113" i="2"/>
  <c r="AC112" i="2"/>
  <c r="AC111" i="2"/>
  <c r="AC110" i="2"/>
  <c r="AC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90" i="2"/>
  <c r="AC89" i="2"/>
  <c r="AC88" i="2"/>
  <c r="X90" i="2" l="1"/>
  <c r="X89" i="2"/>
  <c r="X88" i="2"/>
  <c r="X91" i="2" l="1"/>
  <c r="S85" i="2" s="1"/>
  <c r="K92" i="2" l="1"/>
  <c r="K93" i="2" s="1"/>
  <c r="O111" i="2" s="1"/>
  <c r="O103" i="2"/>
  <c r="K77" i="2"/>
  <c r="K80" i="2" s="1"/>
  <c r="O109" i="2" s="1"/>
  <c r="K82" i="2"/>
  <c r="K87" i="2"/>
  <c r="O77" i="2" l="1"/>
  <c r="S86" i="2"/>
  <c r="S87" i="2"/>
  <c r="S78" i="2"/>
  <c r="O91" i="2"/>
  <c r="O105" i="2"/>
  <c r="O90" i="2"/>
  <c r="O106" i="2"/>
  <c r="O83" i="2"/>
  <c r="O89" i="2"/>
  <c r="O107" i="2"/>
  <c r="O98" i="2"/>
  <c r="O101" i="2"/>
  <c r="O85" i="2"/>
  <c r="O97" i="2"/>
  <c r="O94" i="2"/>
  <c r="O102" i="2"/>
  <c r="O87" i="2"/>
  <c r="O96" i="2"/>
  <c r="O88" i="2"/>
  <c r="O99" i="2"/>
  <c r="O100" i="2"/>
  <c r="O84" i="2"/>
  <c r="O93" i="2"/>
  <c r="O86" i="2"/>
  <c r="O92" i="2"/>
  <c r="O95" i="2"/>
  <c r="O104" i="2"/>
  <c r="K84" i="2"/>
  <c r="O81" i="2"/>
  <c r="O79" i="2"/>
  <c r="O80" i="2"/>
  <c r="O82" i="2"/>
  <c r="O78" i="2"/>
  <c r="K85" i="2"/>
  <c r="K86" i="2" l="1"/>
  <c r="O110" i="2" s="1"/>
  <c r="J77" i="2"/>
  <c r="S84" i="2" s="1"/>
  <c r="O115" i="2" l="1"/>
  <c r="H22" i="5" s="1"/>
  <c r="S83" i="2" s="1"/>
  <c r="S89" i="2" l="1"/>
  <c r="H21" i="5" s="1"/>
  <c r="C85" i="2"/>
  <c r="H14" i="5" s="1"/>
  <c r="P23" i="2"/>
  <c r="G125" i="2" s="1"/>
  <c r="G126" i="2" s="1"/>
  <c r="F147" i="2" s="1"/>
  <c r="F149" i="2" s="1"/>
  <c r="W65" i="2"/>
  <c r="T66" i="2"/>
  <c r="T67" i="2"/>
  <c r="T65" i="2"/>
  <c r="S62" i="2"/>
  <c r="S63" i="2" s="1"/>
  <c r="I20" i="2"/>
  <c r="P33" i="2"/>
  <c r="F152" i="2" l="1"/>
  <c r="F153" i="2"/>
  <c r="P32" i="2"/>
  <c r="P35" i="2" s="1"/>
  <c r="I18" i="3" s="1"/>
  <c r="I13" i="3"/>
  <c r="V63" i="2"/>
  <c r="W63" i="2" s="1"/>
  <c r="W64" i="2" s="1"/>
  <c r="W68" i="2" s="1"/>
  <c r="I22" i="3" s="1"/>
  <c r="T63" i="2"/>
  <c r="T64" i="2" s="1"/>
  <c r="T68" i="2" s="1"/>
  <c r="I23" i="3" s="1"/>
  <c r="I22" i="2"/>
  <c r="D59" i="2" s="1"/>
  <c r="Q19" i="2"/>
  <c r="D61" i="2" s="1"/>
  <c r="D62" i="2" s="1"/>
  <c r="C17" i="3" s="1"/>
  <c r="E38" i="1"/>
  <c r="L62" i="2"/>
  <c r="L63" i="2" s="1"/>
  <c r="M65" i="2"/>
  <c r="P65" i="2"/>
  <c r="M66" i="2"/>
  <c r="M67" i="2"/>
  <c r="D65" i="2" l="1"/>
  <c r="D64" i="2"/>
  <c r="F155" i="2"/>
  <c r="I30" i="3" s="1"/>
  <c r="F154" i="2"/>
  <c r="D63" i="2"/>
  <c r="M63" i="2"/>
  <c r="M64" i="2" s="1"/>
  <c r="M68" i="2" s="1"/>
  <c r="O63" i="2"/>
  <c r="P63" i="2" s="1"/>
  <c r="P64" i="2" s="1"/>
  <c r="P68" i="2" s="1"/>
  <c r="D70" i="2" l="1"/>
  <c r="I25" i="1"/>
  <c r="I26" i="1"/>
  <c r="I14" i="3" l="1"/>
  <c r="I18" i="2"/>
  <c r="K32" i="2"/>
  <c r="K33" i="2"/>
  <c r="B4" i="2"/>
  <c r="C4" i="2"/>
  <c r="D4" i="2"/>
  <c r="F4" i="2"/>
  <c r="G4" i="2"/>
  <c r="K45" i="2" s="1"/>
  <c r="M45" i="2" s="1"/>
  <c r="N45" i="2" s="1"/>
  <c r="O45" i="2" s="1"/>
  <c r="P45" i="2" s="1"/>
  <c r="H4" i="2"/>
  <c r="I4" i="2"/>
  <c r="J4" i="2"/>
  <c r="K4" i="2"/>
  <c r="L4" i="2"/>
  <c r="M4" i="2"/>
  <c r="N4" i="2"/>
  <c r="B5" i="2"/>
  <c r="C5" i="2"/>
  <c r="D5" i="2"/>
  <c r="F5" i="2"/>
  <c r="G5" i="2"/>
  <c r="H5" i="2"/>
  <c r="I5" i="2"/>
  <c r="J5" i="2"/>
  <c r="K5" i="2"/>
  <c r="L5" i="2"/>
  <c r="M5" i="2"/>
  <c r="N5" i="2"/>
  <c r="B6" i="2"/>
  <c r="C6" i="2"/>
  <c r="D6" i="2"/>
  <c r="F6" i="2"/>
  <c r="G6" i="2"/>
  <c r="H6" i="2"/>
  <c r="I6" i="2"/>
  <c r="J6" i="2"/>
  <c r="K46" i="2" s="1"/>
  <c r="M46" i="2" s="1"/>
  <c r="N46" i="2" s="1"/>
  <c r="O46" i="2" s="1"/>
  <c r="P46" i="2" s="1"/>
  <c r="K6" i="2"/>
  <c r="L6" i="2"/>
  <c r="M6" i="2"/>
  <c r="N6" i="2"/>
  <c r="B7" i="2"/>
  <c r="C7" i="2"/>
  <c r="D7" i="2"/>
  <c r="F7" i="2"/>
  <c r="G7" i="2"/>
  <c r="H7" i="2"/>
  <c r="I7" i="2"/>
  <c r="J7" i="2"/>
  <c r="K7" i="2"/>
  <c r="L7" i="2"/>
  <c r="K47" i="2" s="1"/>
  <c r="M47" i="2" s="1"/>
  <c r="N47" i="2" s="1"/>
  <c r="O47" i="2" s="1"/>
  <c r="P47" i="2" s="1"/>
  <c r="M7" i="2"/>
  <c r="N7" i="2"/>
  <c r="B8" i="2"/>
  <c r="C8" i="2"/>
  <c r="D8" i="2"/>
  <c r="F8" i="2"/>
  <c r="G8" i="2"/>
  <c r="H8" i="2"/>
  <c r="I8" i="2"/>
  <c r="J8" i="2"/>
  <c r="K8" i="2"/>
  <c r="L8" i="2"/>
  <c r="K48" i="2" s="1"/>
  <c r="M48" i="2" s="1"/>
  <c r="N48" i="2" s="1"/>
  <c r="O48" i="2" s="1"/>
  <c r="P48" i="2" s="1"/>
  <c r="M8" i="2"/>
  <c r="N8" i="2"/>
  <c r="B9" i="2"/>
  <c r="C9" i="2"/>
  <c r="D9" i="2"/>
  <c r="F9" i="2"/>
  <c r="G9" i="2"/>
  <c r="H9" i="2"/>
  <c r="I9" i="2"/>
  <c r="J9" i="2"/>
  <c r="K9" i="2"/>
  <c r="L9" i="2"/>
  <c r="M9" i="2"/>
  <c r="N9" i="2"/>
  <c r="B10" i="2"/>
  <c r="C10" i="2"/>
  <c r="D10" i="2"/>
  <c r="F10" i="2"/>
  <c r="G10" i="2"/>
  <c r="H10" i="2"/>
  <c r="I10" i="2"/>
  <c r="J10" i="2"/>
  <c r="K10" i="2"/>
  <c r="L10" i="2"/>
  <c r="M10" i="2"/>
  <c r="N10" i="2"/>
  <c r="D44" i="2"/>
  <c r="K35" i="2" l="1"/>
  <c r="L19" i="2"/>
  <c r="D43" i="2"/>
  <c r="K25" i="2"/>
  <c r="D16" i="1"/>
  <c r="I16" i="1" l="1"/>
  <c r="D45" i="2"/>
  <c r="D46" i="2" s="1"/>
  <c r="I12" i="1"/>
  <c r="C17" i="1" l="1"/>
  <c r="D49" i="2" l="1"/>
  <c r="D48" i="2"/>
  <c r="D47" i="2"/>
  <c r="D52" i="2" s="1"/>
  <c r="I13" i="1" s="1"/>
  <c r="P83" i="2"/>
  <c r="N83" i="2" s="1"/>
  <c r="N84" i="2" s="1"/>
  <c r="N85" i="2" s="1"/>
  <c r="N86" i="2" s="1"/>
</calcChain>
</file>

<file path=xl/sharedStrings.xml><?xml version="1.0" encoding="utf-8"?>
<sst xmlns="http://schemas.openxmlformats.org/spreadsheetml/2006/main" count="277" uniqueCount="169">
  <si>
    <t>Breite</t>
  </si>
  <si>
    <t>Länge</t>
  </si>
  <si>
    <t>Plattformbreite</t>
  </si>
  <si>
    <t>mm</t>
  </si>
  <si>
    <t>°</t>
  </si>
  <si>
    <t>Biegeradius</t>
  </si>
  <si>
    <t>Stütze *2</t>
  </si>
  <si>
    <t>2* Plattform</t>
  </si>
  <si>
    <t>Differenz</t>
  </si>
  <si>
    <t>Zus. Breite</t>
  </si>
  <si>
    <t>speziell 90</t>
  </si>
  <si>
    <t>Summe rampen</t>
  </si>
  <si>
    <t>700x750</t>
  </si>
  <si>
    <t>750x850</t>
  </si>
  <si>
    <t>800x900</t>
  </si>
  <si>
    <t>800x1000</t>
  </si>
  <si>
    <t>2xplattform</t>
  </si>
  <si>
    <t>dist</t>
  </si>
  <si>
    <t>Summe</t>
  </si>
  <si>
    <t>wand</t>
  </si>
  <si>
    <t>80x40</t>
  </si>
  <si>
    <t>60x60</t>
  </si>
  <si>
    <t>Ausgang</t>
  </si>
  <si>
    <t>Faktor</t>
  </si>
  <si>
    <t>Länge Plattform</t>
  </si>
  <si>
    <t>Tats Höhe</t>
  </si>
  <si>
    <t>Rampe 200</t>
  </si>
  <si>
    <t>Rampe 300</t>
  </si>
  <si>
    <t>Berechnung C</t>
  </si>
  <si>
    <t>Berechnung B</t>
  </si>
  <si>
    <t>STRATOS</t>
  </si>
  <si>
    <t>Omega</t>
  </si>
  <si>
    <t>Stratos</t>
  </si>
  <si>
    <t>Korrektur</t>
  </si>
  <si>
    <t>standard90150</t>
  </si>
  <si>
    <t>standard90200</t>
  </si>
  <si>
    <t>Delta</t>
  </si>
  <si>
    <t>Stütze</t>
  </si>
  <si>
    <t>Fix</t>
  </si>
  <si>
    <t>PL</t>
  </si>
  <si>
    <t>PL*0,5</t>
  </si>
  <si>
    <t>Berechnung</t>
  </si>
  <si>
    <t>1092.2</t>
  </si>
  <si>
    <t>Grad</t>
  </si>
  <si>
    <t>D</t>
  </si>
  <si>
    <t>L1</t>
  </si>
  <si>
    <t>L2</t>
  </si>
  <si>
    <t>H1</t>
  </si>
  <si>
    <t>L Ges</t>
  </si>
  <si>
    <t>Gesamt</t>
  </si>
  <si>
    <t>Korrektur PL</t>
  </si>
  <si>
    <t>Maß L Ges</t>
  </si>
  <si>
    <t>Ausgang Ramp</t>
  </si>
  <si>
    <t>Tats.</t>
  </si>
  <si>
    <t>Korr. Rampe</t>
  </si>
  <si>
    <t>Korrektur Rampe</t>
  </si>
  <si>
    <t>Berechnung Ende Schiene</t>
  </si>
  <si>
    <t>HY 1</t>
  </si>
  <si>
    <t>HY 2</t>
  </si>
  <si>
    <t>Berechnung Delta Plattform</t>
  </si>
  <si>
    <t>0,5 PL</t>
  </si>
  <si>
    <t>Länge bis Ende</t>
  </si>
  <si>
    <t>Korr Rampe</t>
  </si>
  <si>
    <t>150er</t>
  </si>
  <si>
    <t>200er</t>
  </si>
  <si>
    <t>300er</t>
  </si>
  <si>
    <t>SUMME</t>
  </si>
  <si>
    <t>AK Schiene</t>
  </si>
  <si>
    <t>GK Schiene</t>
  </si>
  <si>
    <t>Korr Länge</t>
  </si>
  <si>
    <t>L=750</t>
  </si>
  <si>
    <t>Breite gerade Fixum</t>
  </si>
  <si>
    <t>PF Breite</t>
  </si>
  <si>
    <t>Stütze 60x60</t>
  </si>
  <si>
    <t>Stütze 80x40</t>
  </si>
  <si>
    <r>
      <t>mm</t>
    </r>
    <r>
      <rPr>
        <sz val="16"/>
        <color theme="1"/>
        <rFont val="Segoe UI"/>
        <family val="2"/>
      </rPr>
      <t>?</t>
    </r>
  </si>
  <si>
    <t>Änderungen</t>
  </si>
  <si>
    <t>Berechnung C85 auf 185mm</t>
  </si>
  <si>
    <t>Rampe spezial 90° auf 200mm</t>
  </si>
  <si>
    <t>Exaktes Maß fett</t>
  </si>
  <si>
    <t>Stütze im Treppenauge(neue Kalk D65); Korr Faktor H21 =5</t>
  </si>
  <si>
    <t>Zelle C 67 zugefügt; Korr Faktor bei Stützen im Treppenauge</t>
  </si>
  <si>
    <t>Zelle C68 zugefügt; Korre Faktor bei 750x850</t>
  </si>
  <si>
    <t>Korr 750x850</t>
  </si>
  <si>
    <t>korr 750_850</t>
  </si>
  <si>
    <t>NEGATIV KURVE</t>
  </si>
  <si>
    <r>
      <t xml:space="preserve">Abstand Wand </t>
    </r>
    <r>
      <rPr>
        <b/>
        <sz val="11"/>
        <color rgb="FFFF0000"/>
        <rFont val="Calibri"/>
        <family val="2"/>
        <scheme val="minor"/>
      </rPr>
      <t>D=</t>
    </r>
  </si>
  <si>
    <r>
      <t>Abstand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</t>
    </r>
  </si>
  <si>
    <r>
      <t xml:space="preserve">Diag. </t>
    </r>
    <r>
      <rPr>
        <b/>
        <sz val="11"/>
        <color rgb="FFFF0000"/>
        <rFont val="Calibri"/>
        <family val="2"/>
        <scheme val="minor"/>
      </rPr>
      <t>C</t>
    </r>
  </si>
  <si>
    <r>
      <rPr>
        <sz val="11"/>
        <rFont val="Calibri"/>
        <family val="2"/>
        <scheme val="minor"/>
      </rPr>
      <t>Radius</t>
    </r>
    <r>
      <rPr>
        <sz val="11"/>
        <color rgb="FFFF0000"/>
        <rFont val="Calibri"/>
        <family val="2"/>
        <scheme val="minor"/>
      </rPr>
      <t xml:space="preserve"> R</t>
    </r>
  </si>
  <si>
    <r>
      <t xml:space="preserve">Zu Wand </t>
    </r>
    <r>
      <rPr>
        <b/>
        <sz val="11"/>
        <color rgb="FFFF0000"/>
        <rFont val="Calibri"/>
        <family val="2"/>
        <scheme val="minor"/>
      </rPr>
      <t>W</t>
    </r>
  </si>
  <si>
    <r>
      <t xml:space="preserve">PF Platz </t>
    </r>
    <r>
      <rPr>
        <b/>
        <sz val="11"/>
        <color rgb="FFFF0000"/>
        <rFont val="Calibri"/>
        <family val="2"/>
        <scheme val="minor"/>
      </rPr>
      <t>PF</t>
    </r>
  </si>
  <si>
    <t>Mindestbreite Treppe</t>
  </si>
  <si>
    <r>
      <t xml:space="preserve">PF Platz gerade </t>
    </r>
    <r>
      <rPr>
        <b/>
        <sz val="11"/>
        <color rgb="FFFF0000"/>
        <rFont val="Calibri"/>
        <family val="2"/>
        <scheme val="minor"/>
      </rPr>
      <t>S</t>
    </r>
  </si>
  <si>
    <t>B1</t>
  </si>
  <si>
    <t>B2</t>
  </si>
  <si>
    <t>A</t>
  </si>
  <si>
    <t>C</t>
  </si>
  <si>
    <t>R2</t>
  </si>
  <si>
    <t>B min</t>
  </si>
  <si>
    <t>Maß d</t>
  </si>
  <si>
    <t>Bd min</t>
  </si>
  <si>
    <t>K1: B1 und B2 &gt; B min</t>
  </si>
  <si>
    <t>B1k</t>
  </si>
  <si>
    <t>B2k</t>
  </si>
  <si>
    <t>K3: K1 und K2 = ok</t>
  </si>
  <si>
    <t>K2: Bd min &lt; R2</t>
  </si>
  <si>
    <t>Korr Breite 700</t>
  </si>
  <si>
    <t>Summe:</t>
  </si>
  <si>
    <t>K4: B1 oder B2&gt; R</t>
  </si>
  <si>
    <t>W</t>
  </si>
  <si>
    <t>Gesamtbreite</t>
  </si>
  <si>
    <t>Korr seitliche Rampe</t>
  </si>
  <si>
    <t>Plattformbreite + Breite+10mm luft</t>
  </si>
  <si>
    <t>Distanz</t>
  </si>
  <si>
    <t>Fix PL</t>
  </si>
  <si>
    <t>Bügel</t>
  </si>
  <si>
    <t>Seitl rampe</t>
  </si>
  <si>
    <t>Luft</t>
  </si>
  <si>
    <t>Kontrolle</t>
  </si>
  <si>
    <t>Input Data</t>
  </si>
  <si>
    <t>Platform width</t>
  </si>
  <si>
    <t>Platform length</t>
  </si>
  <si>
    <t>Way of fixing</t>
  </si>
  <si>
    <t>90° ramp</t>
  </si>
  <si>
    <t>Dim X wider than</t>
  </si>
  <si>
    <t>No</t>
  </si>
  <si>
    <t>Angle stair flight 1</t>
  </si>
  <si>
    <t>Angle stair flight 2</t>
  </si>
  <si>
    <t>Input data for steep start only</t>
  </si>
  <si>
    <t>Height of first step H</t>
  </si>
  <si>
    <t>Length of lower ramp</t>
  </si>
  <si>
    <r>
      <t xml:space="preserve">Dim </t>
    </r>
    <r>
      <rPr>
        <b/>
        <u/>
        <sz val="11"/>
        <color theme="1"/>
        <rFont val="Segoe UI"/>
        <family val="2"/>
      </rPr>
      <t>B</t>
    </r>
    <r>
      <rPr>
        <b/>
        <sz val="11"/>
        <color theme="1"/>
        <rFont val="Segoe UI"/>
        <family val="2"/>
      </rPr>
      <t xml:space="preserve"> to end of rail</t>
    </r>
  </si>
  <si>
    <r>
      <t xml:space="preserve">Dim </t>
    </r>
    <r>
      <rPr>
        <b/>
        <u/>
        <sz val="11"/>
        <color theme="1"/>
        <rFont val="Segoe UI"/>
        <family val="2"/>
      </rPr>
      <t>C</t>
    </r>
    <r>
      <rPr>
        <b/>
        <sz val="11"/>
        <color theme="1"/>
        <rFont val="Segoe UI"/>
        <family val="2"/>
      </rPr>
      <t xml:space="preserve"> to end of platform</t>
    </r>
  </si>
  <si>
    <t>Required space on curved stair</t>
  </si>
  <si>
    <t>Minimum stair width</t>
  </si>
  <si>
    <t>Minimum total width</t>
  </si>
  <si>
    <t>Requierd space on straight stair(no curves)</t>
  </si>
  <si>
    <t>Lehner Lifttechnik GmbH does not take over responsibility for the final feasibility; Changes without prior notice possible, all rights reserved.</t>
  </si>
  <si>
    <t>Platformconfigurator Stratos</t>
  </si>
  <si>
    <t>Platformconfigurator Omega-F</t>
  </si>
  <si>
    <t>no</t>
  </si>
  <si>
    <r>
      <t xml:space="preserve">Dim </t>
    </r>
    <r>
      <rPr>
        <b/>
        <i/>
        <sz val="11"/>
        <color theme="1"/>
        <rFont val="Segoe UI"/>
        <family val="2"/>
      </rPr>
      <t>X</t>
    </r>
    <r>
      <rPr>
        <b/>
        <sz val="11"/>
        <color theme="1"/>
        <rFont val="Segoe UI"/>
        <family val="2"/>
      </rPr>
      <t xml:space="preserve"> wider than </t>
    </r>
  </si>
  <si>
    <r>
      <t xml:space="preserve">Height of first step </t>
    </r>
    <r>
      <rPr>
        <b/>
        <i/>
        <sz val="11"/>
        <color theme="1"/>
        <rFont val="Segoe UI"/>
        <family val="2"/>
      </rPr>
      <t>H</t>
    </r>
  </si>
  <si>
    <t>Required space on straight stair(no curves)</t>
  </si>
  <si>
    <t>Required space for steep start</t>
  </si>
  <si>
    <t>Input data for negative curve only</t>
  </si>
  <si>
    <t>Feasibility check negative curve</t>
  </si>
  <si>
    <t>Length of ramps</t>
  </si>
  <si>
    <t>Stair width flight 1</t>
  </si>
  <si>
    <t>Stair width flight 2</t>
  </si>
  <si>
    <t>Negative curve feasible?</t>
  </si>
  <si>
    <t>Required space for rail</t>
  </si>
  <si>
    <t>Stair inclination P</t>
  </si>
  <si>
    <t>Height of 1st step H</t>
  </si>
  <si>
    <t>Required space on stair</t>
  </si>
  <si>
    <t>Required space in front of the first step</t>
  </si>
  <si>
    <t>Platformconfigurator Delta</t>
  </si>
  <si>
    <t>mm?</t>
  </si>
  <si>
    <t xml:space="preserve">Omega </t>
  </si>
  <si>
    <t>Summe P25 korrigiert</t>
  </si>
  <si>
    <t>-</t>
  </si>
  <si>
    <t>directly to the wall</t>
  </si>
  <si>
    <t>Standard platform sizes: 700x750;750x850;800x900;800x1000;</t>
  </si>
  <si>
    <t>The minimum bending radius for outside curves</t>
  </si>
  <si>
    <t>(negative curves) is set to 3500mm</t>
  </si>
  <si>
    <t>Feasibility negative curve</t>
  </si>
  <si>
    <r>
      <rPr>
        <b/>
        <sz val="11"/>
        <color theme="1"/>
        <rFont val="Segoe UI"/>
        <family val="2"/>
      </rPr>
      <t>Attention:</t>
    </r>
    <r>
      <rPr>
        <sz val="11"/>
        <color theme="1"/>
        <rFont val="Segoe UI"/>
        <family val="2"/>
      </rPr>
      <t xml:space="preserve"> the configurated dimension are just for rough checking the possibilities; The real feasibility can differ in special cases</t>
    </r>
  </si>
  <si>
    <r>
      <rPr>
        <b/>
        <sz val="11"/>
        <color theme="1"/>
        <rFont val="Segoe UI"/>
        <family val="2"/>
      </rPr>
      <t xml:space="preserve">Attention: </t>
    </r>
    <r>
      <rPr>
        <sz val="11"/>
        <color theme="1"/>
        <rFont val="Segoe UI"/>
        <family val="2"/>
      </rPr>
      <t>the configurated dimension are just for rough checking the possibilities; The real feasibility can differ in special cases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</si>
</sst>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22"/>
      <color theme="1"/>
      <name val="Segoe U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22"/>
      <color rgb="FF002060"/>
      <name val="Segoe UI"/>
      <family val="2"/>
    </font>
    <font>
      <sz val="16"/>
      <color theme="1"/>
      <name val="Segoe UI"/>
      <family val="2"/>
    </font>
    <font>
      <b/>
      <i/>
      <sz val="11"/>
      <color theme="1"/>
      <name val="Segoe UI"/>
      <family val="2"/>
    </font>
    <font>
      <b/>
      <sz val="22"/>
      <color theme="3" tint="-0.249977111117893"/>
      <name val="Segoe UI"/>
      <family val="2"/>
    </font>
    <font>
      <sz val="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2060"/>
      <name val="Segoe UI"/>
      <family val="2"/>
    </font>
    <font>
      <b/>
      <u/>
      <sz val="11"/>
      <color theme="1"/>
      <name val="Segoe UI"/>
      <family val="2"/>
    </font>
    <font>
      <b/>
      <sz val="11"/>
      <color rgb="FF002060"/>
      <name val="Segoe UI"/>
      <family val="2"/>
    </font>
    <font>
      <b/>
      <sz val="10"/>
      <color rgb="FFFF0000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1" fontId="0" fillId="0" borderId="0" xfId="0" applyNumberFormat="1" applyProtection="1">
      <protection hidden="1"/>
    </xf>
    <xf numFmtId="0" fontId="1" fillId="0" borderId="0" xfId="0" applyFont="1" applyProtection="1">
      <protection hidden="1"/>
    </xf>
    <xf numFmtId="0" fontId="0" fillId="0" borderId="12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3" xfId="0" applyBorder="1" applyProtection="1">
      <protection hidden="1"/>
    </xf>
    <xf numFmtId="0" fontId="0" fillId="3" borderId="0" xfId="0" applyFill="1" applyProtection="1">
      <protection hidden="1"/>
    </xf>
    <xf numFmtId="0" fontId="4" fillId="4" borderId="0" xfId="0" applyFont="1" applyFill="1" applyProtection="1">
      <protection hidden="1"/>
    </xf>
    <xf numFmtId="1" fontId="0" fillId="3" borderId="0" xfId="0" applyNumberFormat="1" applyFill="1" applyProtection="1">
      <protection hidden="1"/>
    </xf>
    <xf numFmtId="0" fontId="0" fillId="6" borderId="0" xfId="0" applyFill="1" applyProtection="1">
      <protection hidden="1"/>
    </xf>
    <xf numFmtId="0" fontId="0" fillId="6" borderId="0" xfId="0" applyFill="1"/>
    <xf numFmtId="0" fontId="0" fillId="0" borderId="1" xfId="0" applyBorder="1"/>
    <xf numFmtId="0" fontId="0" fillId="0" borderId="1" xfId="0" applyBorder="1" applyProtection="1">
      <protection hidden="1"/>
    </xf>
    <xf numFmtId="1" fontId="0" fillId="6" borderId="0" xfId="0" applyNumberFormat="1" applyFill="1" applyProtection="1">
      <protection hidden="1"/>
    </xf>
    <xf numFmtId="0" fontId="5" fillId="6" borderId="0" xfId="0" applyFont="1" applyFill="1" applyBorder="1" applyProtection="1">
      <protection hidden="1"/>
    </xf>
    <xf numFmtId="1" fontId="0" fillId="6" borderId="0" xfId="0" applyNumberFormat="1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0" fillId="6" borderId="8" xfId="0" applyFill="1" applyBorder="1" applyProtection="1">
      <protection hidden="1"/>
    </xf>
    <xf numFmtId="1" fontId="0" fillId="6" borderId="8" xfId="0" applyNumberFormat="1" applyFill="1" applyBorder="1" applyProtection="1">
      <protection hidden="1"/>
    </xf>
    <xf numFmtId="1" fontId="6" fillId="7" borderId="10" xfId="0" applyNumberFormat="1" applyFont="1" applyFill="1" applyBorder="1" applyProtection="1">
      <protection hidden="1"/>
    </xf>
    <xf numFmtId="0" fontId="7" fillId="7" borderId="11" xfId="0" applyFont="1" applyFill="1" applyBorder="1" applyProtection="1">
      <protection hidden="1"/>
    </xf>
    <xf numFmtId="0" fontId="0" fillId="8" borderId="0" xfId="0" applyFill="1" applyProtection="1">
      <protection hidden="1"/>
    </xf>
    <xf numFmtId="0" fontId="4" fillId="8" borderId="0" xfId="0" applyFont="1" applyFill="1" applyProtection="1">
      <protection hidden="1"/>
    </xf>
    <xf numFmtId="164" fontId="0" fillId="6" borderId="0" xfId="0" applyNumberFormat="1" applyFill="1" applyProtection="1">
      <protection hidden="1"/>
    </xf>
    <xf numFmtId="165" fontId="0" fillId="6" borderId="0" xfId="0" applyNumberFormat="1" applyFill="1" applyProtection="1">
      <protection hidden="1"/>
    </xf>
    <xf numFmtId="0" fontId="0" fillId="6" borderId="0" xfId="0" applyFill="1" applyAlignment="1" applyProtection="1">
      <alignment horizontal="right"/>
      <protection hidden="1"/>
    </xf>
    <xf numFmtId="164" fontId="0" fillId="6" borderId="0" xfId="0" applyNumberFormat="1" applyFill="1" applyBorder="1" applyProtection="1">
      <protection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 applyAlignment="1"/>
    <xf numFmtId="0" fontId="0" fillId="4" borderId="1" xfId="0" applyFill="1" applyBorder="1" applyProtection="1">
      <protection hidden="1"/>
    </xf>
    <xf numFmtId="0" fontId="0" fillId="4" borderId="0" xfId="0" applyFill="1"/>
    <xf numFmtId="1" fontId="6" fillId="7" borderId="10" xfId="0" applyNumberFormat="1" applyFont="1" applyFill="1" applyBorder="1" applyAlignment="1" applyProtection="1">
      <alignment vertical="center"/>
      <protection hidden="1"/>
    </xf>
    <xf numFmtId="0" fontId="7" fillId="7" borderId="11" xfId="0" applyFont="1" applyFill="1" applyBorder="1" applyAlignment="1" applyProtection="1">
      <alignment vertical="center"/>
      <protection hidden="1"/>
    </xf>
    <xf numFmtId="0" fontId="2" fillId="9" borderId="1" xfId="0" applyFont="1" applyFill="1" applyBorder="1" applyAlignment="1" applyProtection="1">
      <alignment horizontal="center" vertical="center"/>
      <protection locked="0" hidden="1"/>
    </xf>
    <xf numFmtId="0" fontId="2" fillId="10" borderId="1" xfId="0" applyFont="1" applyFill="1" applyBorder="1" applyAlignment="1" applyProtection="1">
      <alignment horizontal="center" vertical="center"/>
      <protection hidden="1"/>
    </xf>
    <xf numFmtId="0" fontId="0" fillId="11" borderId="0" xfId="0" applyFill="1"/>
    <xf numFmtId="0" fontId="2" fillId="0" borderId="0" xfId="0" applyFont="1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2" fillId="0" borderId="5" xfId="0" applyFont="1" applyBorder="1" applyProtection="1">
      <protection hidden="1"/>
    </xf>
    <xf numFmtId="0" fontId="1" fillId="0" borderId="0" xfId="0" applyFont="1" applyBorder="1" applyProtection="1"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0" borderId="2" xfId="0" applyFont="1" applyBorder="1" applyProtection="1">
      <protection hidden="1"/>
    </xf>
    <xf numFmtId="0" fontId="1" fillId="0" borderId="3" xfId="0" applyFont="1" applyBorder="1" applyProtection="1">
      <protection hidden="1"/>
    </xf>
    <xf numFmtId="0" fontId="1" fillId="0" borderId="4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8" xfId="0" applyFont="1" applyBorder="1" applyProtection="1">
      <protection hidden="1"/>
    </xf>
    <xf numFmtId="0" fontId="1" fillId="0" borderId="9" xfId="0" applyFont="1" applyBorder="1" applyProtection="1">
      <protection hidden="1"/>
    </xf>
    <xf numFmtId="0" fontId="2" fillId="0" borderId="7" xfId="0" applyFont="1" applyBorder="1" applyAlignment="1" applyProtection="1">
      <alignment vertical="top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2" fillId="10" borderId="15" xfId="0" applyFont="1" applyFill="1" applyBorder="1" applyAlignment="1" applyProtection="1">
      <alignment horizontal="center" vertical="center"/>
      <protection locked="0" hidden="1"/>
    </xf>
    <xf numFmtId="0" fontId="2" fillId="10" borderId="1" xfId="0" applyFont="1" applyFill="1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vertical="center"/>
      <protection hidden="1"/>
    </xf>
    <xf numFmtId="0" fontId="0" fillId="0" borderId="9" xfId="0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top"/>
      <protection hidden="1"/>
    </xf>
    <xf numFmtId="0" fontId="8" fillId="0" borderId="1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protection hidden="1"/>
    </xf>
    <xf numFmtId="0" fontId="1" fillId="0" borderId="0" xfId="0" applyFont="1" applyBorder="1"/>
    <xf numFmtId="0" fontId="0" fillId="0" borderId="0" xfId="0" applyAlignment="1" applyProtection="1">
      <alignment horizontal="left"/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1" fillId="12" borderId="0" xfId="0" applyFont="1" applyFill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9" xfId="0" applyBorder="1" applyProtection="1">
      <protection hidden="1"/>
    </xf>
    <xf numFmtId="0" fontId="0" fillId="5" borderId="4" xfId="0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9" xfId="0" applyFill="1" applyBorder="1" applyProtection="1">
      <protection hidden="1"/>
    </xf>
    <xf numFmtId="1" fontId="0" fillId="0" borderId="0" xfId="0" applyNumberFormat="1"/>
    <xf numFmtId="0" fontId="0" fillId="0" borderId="8" xfId="0" applyBorder="1" applyProtection="1">
      <protection hidden="1"/>
    </xf>
    <xf numFmtId="0" fontId="7" fillId="7" borderId="9" xfId="0" applyFont="1" applyFill="1" applyBorder="1" applyAlignment="1" applyProtection="1">
      <alignment vertical="center"/>
      <protection hidden="1"/>
    </xf>
    <xf numFmtId="1" fontId="6" fillId="7" borderId="8" xfId="0" applyNumberFormat="1" applyFont="1" applyFill="1" applyBorder="1" applyAlignment="1" applyProtection="1">
      <alignment vertical="center"/>
      <protection hidden="1"/>
    </xf>
    <xf numFmtId="1" fontId="6" fillId="7" borderId="20" xfId="0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1" fontId="0" fillId="6" borderId="0" xfId="0" applyNumberFormat="1" applyFill="1"/>
    <xf numFmtId="0" fontId="0" fillId="0" borderId="0" xfId="0" applyFill="1" applyBorder="1"/>
    <xf numFmtId="0" fontId="0" fillId="0" borderId="0" xfId="0" applyFill="1" applyBorder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19" fillId="0" borderId="0" xfId="0" applyFont="1" applyBorder="1" applyProtection="1">
      <protection hidden="1"/>
    </xf>
    <xf numFmtId="0" fontId="0" fillId="0" borderId="0" xfId="0" applyFont="1" applyBorder="1" applyAlignment="1" applyProtection="1">
      <alignment vertical="center"/>
      <protection hidden="1"/>
    </xf>
    <xf numFmtId="1" fontId="6" fillId="7" borderId="7" xfId="0" applyNumberFormat="1" applyFont="1" applyFill="1" applyBorder="1" applyAlignment="1" applyProtection="1">
      <alignment vertical="center"/>
      <protection hidden="1"/>
    </xf>
    <xf numFmtId="1" fontId="6" fillId="7" borderId="11" xfId="0" applyNumberFormat="1" applyFont="1" applyFill="1" applyBorder="1" applyAlignment="1" applyProtection="1">
      <alignment vertical="center"/>
      <protection hidden="1"/>
    </xf>
    <xf numFmtId="0" fontId="1" fillId="0" borderId="23" xfId="0" applyFont="1" applyBorder="1" applyProtection="1">
      <protection hidden="1"/>
    </xf>
    <xf numFmtId="0" fontId="1" fillId="0" borderId="24" xfId="0" applyFont="1" applyBorder="1" applyProtection="1">
      <protection hidden="1"/>
    </xf>
    <xf numFmtId="0" fontId="1" fillId="0" borderId="25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left" vertical="center"/>
      <protection hidden="1"/>
    </xf>
    <xf numFmtId="0" fontId="8" fillId="0" borderId="21" xfId="0" applyFont="1" applyBorder="1" applyAlignment="1" applyProtection="1">
      <alignment horizontal="left" vertical="center"/>
      <protection hidden="1"/>
    </xf>
    <xf numFmtId="0" fontId="16" fillId="0" borderId="17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6" fillId="0" borderId="19" xfId="0" applyFont="1" applyBorder="1" applyAlignment="1" applyProtection="1">
      <alignment horizontal="center" vertical="center"/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16" fillId="0" borderId="15" xfId="0" applyFont="1" applyBorder="1" applyAlignment="1" applyProtection="1">
      <alignment horizontal="center" vertical="center"/>
      <protection hidden="1"/>
    </xf>
    <xf numFmtId="0" fontId="16" fillId="0" borderId="22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left"/>
      <protection hidden="1"/>
    </xf>
    <xf numFmtId="0" fontId="1" fillId="0" borderId="18" xfId="0" applyFont="1" applyBorder="1" applyAlignment="1" applyProtection="1">
      <alignment horizontal="left"/>
      <protection hidden="1"/>
    </xf>
    <xf numFmtId="0" fontId="1" fillId="0" borderId="19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left" vertical="center"/>
      <protection hidden="1"/>
    </xf>
    <xf numFmtId="1" fontId="7" fillId="7" borderId="10" xfId="0" applyNumberFormat="1" applyFont="1" applyFill="1" applyBorder="1" applyAlignment="1" applyProtection="1">
      <alignment horizontal="center" vertical="center"/>
      <protection hidden="1"/>
    </xf>
    <xf numFmtId="1" fontId="7" fillId="7" borderId="11" xfId="0" applyNumberFormat="1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12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6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6" borderId="0" xfId="0" applyFill="1" applyAlignment="1" applyProtection="1">
      <alignment horizontal="center" vertical="center"/>
      <protection hidden="1"/>
    </xf>
    <xf numFmtId="165" fontId="0" fillId="6" borderId="0" xfId="0" applyNumberFormat="1" applyFill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0" fontId="1" fillId="4" borderId="0" xfId="0" applyFont="1" applyFill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1" fillId="12" borderId="0" xfId="0" applyFont="1" applyFill="1" applyAlignment="1" applyProtection="1">
      <alignment horizontal="center"/>
      <protection hidden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7" Type="http://schemas.microsoft.com/office/2007/relationships/hdphoto" Target="../media/hdphoto3.wdp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4.wdp"/><Relationship Id="rId7" Type="http://schemas.microsoft.com/office/2007/relationships/hdphoto" Target="../media/hdphoto2.wdp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microsoft.com/office/2007/relationships/hdphoto" Target="../media/hdphoto5.wdp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jpeg"/><Relationship Id="rId1" Type="http://schemas.openxmlformats.org/officeDocument/2006/relationships/image" Target="../media/image2.png"/><Relationship Id="rId4" Type="http://schemas.microsoft.com/office/2007/relationships/hdphoto" Target="../media/hdphoto6.wdp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231222</xdr:colOff>
      <xdr:row>2</xdr:row>
      <xdr:rowOff>313</xdr:rowOff>
    </xdr:from>
    <xdr:to>
      <xdr:col>7</xdr:col>
      <xdr:colOff>339308</xdr:colOff>
      <xdr:row>4</xdr:row>
      <xdr:rowOff>25215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5547" y="381313"/>
          <a:ext cx="2403611" cy="405902"/>
        </a:xfrm>
        <a:prstGeom prst="rect">
          <a:avLst/>
        </a:prstGeom>
      </xdr:spPr>
    </xdr:pic>
    <xdr:clientData/>
  </xdr:twoCellAnchor>
  <xdr:twoCellAnchor editAs="oneCell">
    <xdr:from>
      <xdr:col>10</xdr:col>
      <xdr:colOff>523881</xdr:colOff>
      <xdr:row>17</xdr:row>
      <xdr:rowOff>92893</xdr:rowOff>
    </xdr:from>
    <xdr:to>
      <xdr:col>15</xdr:col>
      <xdr:colOff>278346</xdr:colOff>
      <xdr:row>25</xdr:row>
      <xdr:rowOff>276223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549" r="16961"/>
        <a:stretch/>
      </xdr:blipFill>
      <xdr:spPr>
        <a:xfrm rot="16200000">
          <a:off x="9310574" y="3831575"/>
          <a:ext cx="2469330" cy="2802465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10</xdr:col>
      <xdr:colOff>514350</xdr:colOff>
      <xdr:row>7</xdr:row>
      <xdr:rowOff>190499</xdr:rowOff>
    </xdr:from>
    <xdr:to>
      <xdr:col>15</xdr:col>
      <xdr:colOff>257176</xdr:colOff>
      <xdr:row>16</xdr:row>
      <xdr:rowOff>171940</xdr:rowOff>
    </xdr:to>
    <xdr:pic>
      <xdr:nvPicPr>
        <xdr:cNvPr id="8" name="Grafik 7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91" t="24341" r="1162" b="23123"/>
        <a:stretch/>
      </xdr:blipFill>
      <xdr:spPr>
        <a:xfrm>
          <a:off x="9134475" y="1523999"/>
          <a:ext cx="2790826" cy="2267441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10</xdr:col>
      <xdr:colOff>247650</xdr:colOff>
      <xdr:row>26</xdr:row>
      <xdr:rowOff>266700</xdr:rowOff>
    </xdr:from>
    <xdr:to>
      <xdr:col>16</xdr:col>
      <xdr:colOff>26861</xdr:colOff>
      <xdr:row>32</xdr:row>
      <xdr:rowOff>790575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314" t="18015" r="9118" b="23407"/>
        <a:stretch/>
      </xdr:blipFill>
      <xdr:spPr>
        <a:xfrm>
          <a:off x="8867775" y="6743700"/>
          <a:ext cx="3398711" cy="1952625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233083</xdr:colOff>
      <xdr:row>2</xdr:row>
      <xdr:rowOff>5603</xdr:rowOff>
    </xdr:from>
    <xdr:to>
      <xdr:col>7</xdr:col>
      <xdr:colOff>559123</xdr:colOff>
      <xdr:row>4</xdr:row>
      <xdr:rowOff>30505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408" y="386603"/>
          <a:ext cx="2421540" cy="405902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466727</xdr:colOff>
      <xdr:row>17</xdr:row>
      <xdr:rowOff>161924</xdr:rowOff>
    </xdr:from>
    <xdr:to>
      <xdr:col>16</xdr:col>
      <xdr:colOff>400050</xdr:colOff>
      <xdr:row>26</xdr:row>
      <xdr:rowOff>216579</xdr:rowOff>
    </xdr:to>
    <xdr:pic>
      <xdr:nvPicPr>
        <xdr:cNvPr id="13" name="Grafik 1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381" r="17143"/>
        <a:stretch/>
      </xdr:blipFill>
      <xdr:spPr>
        <a:xfrm rot="16200000">
          <a:off x="9654836" y="3889715"/>
          <a:ext cx="2626405" cy="2981323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10</xdr:col>
      <xdr:colOff>161924</xdr:colOff>
      <xdr:row>27</xdr:row>
      <xdr:rowOff>85724</xdr:rowOff>
    </xdr:from>
    <xdr:to>
      <xdr:col>16</xdr:col>
      <xdr:colOff>1152525</xdr:colOff>
      <xdr:row>36</xdr:row>
      <xdr:rowOff>19049</xdr:rowOff>
    </xdr:to>
    <xdr:pic>
      <xdr:nvPicPr>
        <xdr:cNvPr id="7" name="Grafik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38" t="9114" r="4590" b="14937"/>
        <a:stretch/>
      </xdr:blipFill>
      <xdr:spPr>
        <a:xfrm>
          <a:off x="8562974" y="6848474"/>
          <a:ext cx="4648201" cy="3057525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11</xdr:col>
      <xdr:colOff>466726</xdr:colOff>
      <xdr:row>7</xdr:row>
      <xdr:rowOff>169072</xdr:rowOff>
    </xdr:from>
    <xdr:to>
      <xdr:col>16</xdr:col>
      <xdr:colOff>387730</xdr:colOff>
      <xdr:row>17</xdr:row>
      <xdr:rowOff>9526</xdr:rowOff>
    </xdr:to>
    <xdr:pic>
      <xdr:nvPicPr>
        <xdr:cNvPr id="11" name="Grafik 10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91" t="24341" r="1162" b="23123"/>
        <a:stretch/>
      </xdr:blipFill>
      <xdr:spPr>
        <a:xfrm>
          <a:off x="9477376" y="1502572"/>
          <a:ext cx="2969004" cy="2412204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331694</xdr:colOff>
      <xdr:row>1</xdr:row>
      <xdr:rowOff>184898</xdr:rowOff>
    </xdr:from>
    <xdr:to>
      <xdr:col>6</xdr:col>
      <xdr:colOff>1024167</xdr:colOff>
      <xdr:row>4</xdr:row>
      <xdr:rowOff>19300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1294" y="375398"/>
          <a:ext cx="2416498" cy="405902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247656</xdr:colOff>
      <xdr:row>17</xdr:row>
      <xdr:rowOff>214454</xdr:rowOff>
    </xdr:from>
    <xdr:to>
      <xdr:col>15</xdr:col>
      <xdr:colOff>285753</xdr:colOff>
      <xdr:row>29</xdr:row>
      <xdr:rowOff>91654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20" r="17659"/>
        <a:stretch/>
      </xdr:blipFill>
      <xdr:spPr>
        <a:xfrm rot="16200000">
          <a:off x="8967280" y="3829705"/>
          <a:ext cx="3306200" cy="3695697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9</xdr:col>
      <xdr:colOff>257175</xdr:colOff>
      <xdr:row>10</xdr:row>
      <xdr:rowOff>142875</xdr:rowOff>
    </xdr:from>
    <xdr:to>
      <xdr:col>15</xdr:col>
      <xdr:colOff>286456</xdr:colOff>
      <xdr:row>17</xdr:row>
      <xdr:rowOff>85725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099" t="24265" r="12941" b="24386"/>
        <a:stretch/>
      </xdr:blipFill>
      <xdr:spPr>
        <a:xfrm>
          <a:off x="8839200" y="2047875"/>
          <a:ext cx="3686881" cy="1847850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647700</xdr:colOff>
      <xdr:row>101</xdr:row>
      <xdr:rowOff>136450</xdr:rowOff>
    </xdr:from>
    <xdr:to>
      <xdr:col>25</xdr:col>
      <xdr:colOff>620573</xdr:colOff>
      <xdr:row>115</xdr:row>
      <xdr:rowOff>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06425" y="19386475"/>
          <a:ext cx="6068873" cy="253055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133</xdr:row>
      <xdr:rowOff>171450</xdr:rowOff>
    </xdr:from>
    <xdr:to>
      <xdr:col>17</xdr:col>
      <xdr:colOff>309299</xdr:colOff>
      <xdr:row>155</xdr:row>
      <xdr:rowOff>96166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2100" y="25336500"/>
          <a:ext cx="8615099" cy="4153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autoPageBreaks="0" fitToPage="1"/>
  </sheetPr>
  <dimension ref="A1:AM341"/>
  <sheetViews>
    <sheetView showGridLines="0" zoomScaleNormal="100" workbookViewId="0">
      <selection activeCell="F20" sqref="F20"/>
    </sheetView>
  </sheetViews>
  <sheetFormatPr baseColWidth="10" defaultColWidth="9.140625" defaultRowHeight="15" x14ac:dyDescent="0.25"/>
  <cols>
    <col min="1" max="1" width="5.7109375" customWidth="1"/>
    <col min="2" max="2" width="25.7109375" customWidth="1"/>
    <col min="3" max="3" width="24.7109375" customWidth="1"/>
    <col min="4" max="5" width="5.7109375" customWidth="1"/>
    <col min="6" max="6" width="14.5703125" customWidth="1"/>
    <col min="7" max="7" width="14.140625" customWidth="1"/>
    <col min="8" max="8" width="12.5703125" customWidth="1"/>
    <col min="10" max="10" width="11.28515625" customWidth="1"/>
    <col min="16" max="16" width="8.5703125" customWidth="1"/>
    <col min="17" max="17" width="2" customWidth="1"/>
    <col min="26" max="26" width="14.7109375" customWidth="1"/>
  </cols>
  <sheetData>
    <row r="1" spans="1:39" ht="15" customHeight="1" x14ac:dyDescent="0.2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" customHeight="1" x14ac:dyDescent="0.25">
      <c r="A2" s="56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7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" customHeight="1" x14ac:dyDescent="0.25">
      <c r="A3" s="56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" customHeight="1" x14ac:dyDescent="0.25">
      <c r="A4" s="56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" customHeight="1" x14ac:dyDescent="0.25">
      <c r="A5" s="56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" customHeight="1" x14ac:dyDescent="0.25">
      <c r="A6" s="56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" customHeight="1" x14ac:dyDescent="0.25">
      <c r="A7" s="56"/>
      <c r="B7" s="51"/>
      <c r="C7" s="104" t="s">
        <v>139</v>
      </c>
      <c r="D7" s="104"/>
      <c r="E7" s="104"/>
      <c r="F7" s="104"/>
      <c r="G7" s="104"/>
      <c r="H7" s="104"/>
      <c r="I7" s="104"/>
      <c r="J7" s="104"/>
      <c r="K7" s="104"/>
      <c r="L7" s="73"/>
      <c r="M7" s="51"/>
      <c r="N7" s="51"/>
      <c r="O7" s="51"/>
      <c r="P7" s="51"/>
      <c r="Q7" s="57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" customHeight="1" x14ac:dyDescent="0.25">
      <c r="A8" s="56"/>
      <c r="B8" s="51"/>
      <c r="C8" s="104"/>
      <c r="D8" s="104"/>
      <c r="E8" s="104"/>
      <c r="F8" s="104"/>
      <c r="G8" s="104"/>
      <c r="H8" s="104"/>
      <c r="I8" s="104"/>
      <c r="J8" s="104"/>
      <c r="K8" s="104"/>
      <c r="L8" s="73"/>
      <c r="M8" s="51"/>
      <c r="N8" s="51"/>
      <c r="O8" s="51"/>
      <c r="P8" s="51"/>
      <c r="Q8" s="5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5" customHeight="1" x14ac:dyDescent="0.25">
      <c r="A9" s="56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" customHeight="1" x14ac:dyDescent="0.6">
      <c r="A10" s="56"/>
      <c r="B10" s="51"/>
      <c r="C10" s="74"/>
      <c r="D10" s="74"/>
      <c r="E10" s="74"/>
      <c r="F10" s="74"/>
      <c r="G10" s="74"/>
      <c r="H10" s="74"/>
      <c r="I10" s="74"/>
      <c r="J10" s="74"/>
      <c r="K10" s="74"/>
      <c r="L10" s="51"/>
      <c r="M10" s="51"/>
      <c r="N10" s="51"/>
      <c r="O10" s="51"/>
      <c r="P10" s="51"/>
      <c r="Q10" s="5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23.1" customHeight="1" thickBot="1" x14ac:dyDescent="0.65">
      <c r="A11" s="56"/>
      <c r="B11" s="110" t="s">
        <v>120</v>
      </c>
      <c r="C11" s="111"/>
      <c r="D11" s="51"/>
      <c r="E11" s="51"/>
      <c r="F11" s="74"/>
      <c r="G11" s="107" t="s">
        <v>134</v>
      </c>
      <c r="H11" s="108"/>
      <c r="I11" s="108"/>
      <c r="J11" s="109"/>
      <c r="K11" s="74"/>
      <c r="L11" s="51"/>
      <c r="M11" s="51"/>
      <c r="N11" s="51"/>
      <c r="O11" s="51"/>
      <c r="P11" s="51"/>
      <c r="Q11" s="57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23.1" customHeight="1" thickBot="1" x14ac:dyDescent="0.55000000000000004">
      <c r="A12" s="56"/>
      <c r="B12" s="72" t="s">
        <v>121</v>
      </c>
      <c r="C12" s="67">
        <v>750</v>
      </c>
      <c r="D12" s="51"/>
      <c r="E12" s="51"/>
      <c r="F12" s="51"/>
      <c r="G12" s="105" t="s">
        <v>135</v>
      </c>
      <c r="H12" s="106"/>
      <c r="I12" s="24">
        <f>1029+((C13-Kalkulation!L14)*0.27)+((C12-Kalkulation!K14)*0.85)+Kalkulation!K25</f>
        <v>1098.5</v>
      </c>
      <c r="J12" s="25" t="s">
        <v>3</v>
      </c>
      <c r="K12" s="51"/>
      <c r="L12" s="51"/>
      <c r="M12" s="51"/>
      <c r="N12" s="51"/>
      <c r="O12" s="51"/>
      <c r="P12" s="51"/>
      <c r="Q12" s="57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3.1" customHeight="1" thickBot="1" x14ac:dyDescent="0.55000000000000004">
      <c r="A13" s="56"/>
      <c r="B13" s="72" t="s">
        <v>122</v>
      </c>
      <c r="C13" s="67">
        <v>850</v>
      </c>
      <c r="D13" s="51"/>
      <c r="E13" s="51"/>
      <c r="G13" s="105" t="s">
        <v>136</v>
      </c>
      <c r="H13" s="106"/>
      <c r="I13" s="24">
        <f>Kalkulation!D52</f>
        <v>2397</v>
      </c>
      <c r="J13" s="25" t="s">
        <v>3</v>
      </c>
      <c r="L13" s="51"/>
      <c r="M13" s="51"/>
      <c r="N13" s="51"/>
      <c r="O13" s="51"/>
      <c r="P13" s="51"/>
      <c r="Q13" s="5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23.1" customHeight="1" x14ac:dyDescent="0.25">
      <c r="A14" s="56"/>
      <c r="B14" s="72" t="s">
        <v>123</v>
      </c>
      <c r="C14" s="67" t="s">
        <v>162</v>
      </c>
      <c r="D14" s="51"/>
      <c r="E14" s="51"/>
      <c r="F14" s="51"/>
      <c r="K14" s="51"/>
      <c r="L14" s="51"/>
      <c r="M14" s="51"/>
      <c r="N14" s="51"/>
      <c r="O14" s="51"/>
      <c r="P14" s="51"/>
      <c r="Q14" s="57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23.1" customHeight="1" thickBot="1" x14ac:dyDescent="0.3">
      <c r="A15" s="56"/>
      <c r="B15" s="72" t="s">
        <v>124</v>
      </c>
      <c r="C15" s="67" t="s">
        <v>141</v>
      </c>
      <c r="D15" s="51"/>
      <c r="E15" s="51"/>
      <c r="F15" s="51"/>
      <c r="G15" s="107" t="s">
        <v>137</v>
      </c>
      <c r="H15" s="108"/>
      <c r="I15" s="108"/>
      <c r="J15" s="109"/>
      <c r="K15" s="51"/>
      <c r="L15" s="51"/>
      <c r="M15" s="51"/>
      <c r="N15" s="51"/>
      <c r="O15" s="51"/>
      <c r="P15" s="51"/>
      <c r="Q15" s="57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23.1" customHeight="1" thickBot="1" x14ac:dyDescent="0.55000000000000004">
      <c r="A16" s="56"/>
      <c r="B16" s="51"/>
      <c r="C16" s="51"/>
      <c r="D16" s="51" t="str">
        <f>IF(C12="-","Bitte geben Sie die gewünschte Plattformbreite ein","")</f>
        <v/>
      </c>
      <c r="E16" s="51"/>
      <c r="F16" s="51"/>
      <c r="G16" s="105" t="s">
        <v>135</v>
      </c>
      <c r="H16" s="106"/>
      <c r="I16" s="24">
        <f>Kalkulation!K35</f>
        <v>988</v>
      </c>
      <c r="J16" s="25" t="s">
        <v>3</v>
      </c>
      <c r="K16" s="51"/>
      <c r="L16" s="51"/>
      <c r="M16" s="51"/>
      <c r="N16" s="51"/>
      <c r="O16" s="51"/>
      <c r="P16" s="51"/>
      <c r="Q16" s="5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23.1" customHeight="1" x14ac:dyDescent="0.25">
      <c r="A17" s="56"/>
      <c r="B17" s="72" t="s">
        <v>125</v>
      </c>
      <c r="C17" s="67">
        <f>(Kalkulation!D46)</f>
        <v>200</v>
      </c>
      <c r="D17" s="96" t="s">
        <v>75</v>
      </c>
      <c r="E17" s="67" t="s">
        <v>126</v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23.1" customHeight="1" x14ac:dyDescent="0.25">
      <c r="A18" s="56"/>
      <c r="B18" s="72" t="str">
        <f>IF(E17="Yes","Excat dim X","")</f>
        <v/>
      </c>
      <c r="C18" s="67"/>
      <c r="D18" s="96" t="str">
        <f>IF(E17="yes","mm","")</f>
        <v/>
      </c>
      <c r="E18" s="97" t="str">
        <f>IF(E17="Yes","Enter exact dim X","")</f>
        <v/>
      </c>
      <c r="F18" s="51"/>
      <c r="K18" s="51"/>
      <c r="L18" s="51"/>
      <c r="M18" s="51"/>
      <c r="N18" s="51"/>
      <c r="O18" s="51"/>
      <c r="P18" s="51"/>
      <c r="Q18" s="5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23.1" customHeight="1" x14ac:dyDescent="0.25">
      <c r="A19" s="56"/>
      <c r="B19" s="52"/>
      <c r="C19" s="70"/>
      <c r="D19" s="51"/>
      <c r="E19" s="51"/>
      <c r="F19" s="51"/>
      <c r="K19" s="51"/>
      <c r="L19" s="51"/>
      <c r="M19" s="51"/>
      <c r="N19" s="51"/>
      <c r="O19" s="51"/>
      <c r="P19" s="51"/>
      <c r="Q19" s="5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23.1" customHeight="1" x14ac:dyDescent="0.25">
      <c r="A20" s="56"/>
      <c r="B20" s="72" t="s">
        <v>127</v>
      </c>
      <c r="C20" s="67">
        <v>30</v>
      </c>
      <c r="D20" s="71" t="s">
        <v>4</v>
      </c>
      <c r="E20" s="51"/>
      <c r="F20" s="51"/>
      <c r="K20" s="51"/>
      <c r="L20" s="51"/>
      <c r="M20" s="51"/>
      <c r="N20" s="51"/>
      <c r="O20" s="51"/>
      <c r="P20" s="51"/>
      <c r="Q20" s="5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23.1" customHeight="1" x14ac:dyDescent="0.25">
      <c r="A21" s="56"/>
      <c r="B21" s="72" t="s">
        <v>128</v>
      </c>
      <c r="C21" s="67">
        <v>30</v>
      </c>
      <c r="D21" s="71" t="s">
        <v>4</v>
      </c>
      <c r="E21" s="51"/>
      <c r="F21" s="51"/>
      <c r="K21" s="51"/>
      <c r="L21" s="51"/>
      <c r="M21" s="51"/>
      <c r="N21" s="51"/>
      <c r="O21" s="51"/>
      <c r="P21" s="51"/>
      <c r="Q21" s="5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23.1" customHeight="1" x14ac:dyDescent="0.25">
      <c r="A22" s="56"/>
      <c r="B22" s="51"/>
      <c r="C22" s="51"/>
      <c r="D22" s="51"/>
      <c r="E22" s="51"/>
      <c r="F22" s="51"/>
      <c r="K22" s="51"/>
      <c r="L22" s="51"/>
      <c r="M22" s="51"/>
      <c r="N22" s="51"/>
      <c r="O22" s="51"/>
      <c r="P22" s="51"/>
      <c r="Q22" s="57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23.1" customHeight="1" x14ac:dyDescent="0.25">
      <c r="A23" s="56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7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23.1" customHeight="1" x14ac:dyDescent="0.25">
      <c r="A24" s="56"/>
      <c r="B24" s="110" t="s">
        <v>129</v>
      </c>
      <c r="C24" s="111"/>
      <c r="D24" s="51"/>
      <c r="E24" s="51"/>
      <c r="F24" s="51"/>
      <c r="G24" s="110" t="s">
        <v>145</v>
      </c>
      <c r="H24" s="112"/>
      <c r="I24" s="112"/>
      <c r="J24" s="111"/>
      <c r="K24" s="51"/>
      <c r="L24" s="51"/>
      <c r="M24" s="51"/>
      <c r="N24" s="51"/>
      <c r="O24" s="51"/>
      <c r="P24" s="51"/>
      <c r="Q24" s="57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3.1" customHeight="1" thickBot="1" x14ac:dyDescent="0.35">
      <c r="A25" s="56"/>
      <c r="B25" s="72" t="s">
        <v>130</v>
      </c>
      <c r="C25" s="67">
        <v>0</v>
      </c>
      <c r="D25" s="48" t="s">
        <v>3</v>
      </c>
      <c r="E25" s="51"/>
      <c r="F25" s="51"/>
      <c r="G25" s="105" t="s">
        <v>132</v>
      </c>
      <c r="H25" s="106"/>
      <c r="I25" s="90">
        <f>Kalkulation!P68</f>
        <v>709.75</v>
      </c>
      <c r="J25" s="89" t="s">
        <v>3</v>
      </c>
      <c r="K25" s="51"/>
      <c r="L25" s="51"/>
      <c r="M25" s="51"/>
      <c r="N25" s="51"/>
      <c r="O25" s="51"/>
      <c r="P25" s="51"/>
      <c r="Q25" s="5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23.1" customHeight="1" thickBot="1" x14ac:dyDescent="0.35">
      <c r="A26" s="56"/>
      <c r="B26" s="72" t="s">
        <v>131</v>
      </c>
      <c r="C26" s="67">
        <v>150</v>
      </c>
      <c r="D26" s="48" t="s">
        <v>3</v>
      </c>
      <c r="E26" s="51"/>
      <c r="F26" s="51"/>
      <c r="G26" s="105" t="s">
        <v>133</v>
      </c>
      <c r="H26" s="106"/>
      <c r="I26" s="91">
        <f>Kalkulation!M68</f>
        <v>1046</v>
      </c>
      <c r="J26" s="44" t="s">
        <v>3</v>
      </c>
      <c r="K26" s="51"/>
      <c r="L26" s="51"/>
      <c r="M26" s="51"/>
      <c r="N26" s="51"/>
      <c r="O26" s="51"/>
      <c r="P26" s="51"/>
      <c r="Q26" s="57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23.1" customHeight="1" x14ac:dyDescent="0.25">
      <c r="A27" s="56"/>
      <c r="F27" s="51"/>
      <c r="K27" s="51"/>
      <c r="L27" s="51"/>
      <c r="M27" s="51"/>
      <c r="N27" s="51"/>
      <c r="O27" s="51"/>
      <c r="P27" s="51"/>
      <c r="Q27" s="5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23.1" customHeight="1" x14ac:dyDescent="0.25">
      <c r="A28" s="56"/>
      <c r="F28" s="51"/>
      <c r="K28" s="51"/>
      <c r="L28" s="51"/>
      <c r="M28" s="51"/>
      <c r="N28" s="51"/>
      <c r="O28" s="51"/>
      <c r="P28" s="51"/>
      <c r="Q28" s="57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23.1" customHeight="1" x14ac:dyDescent="0.25">
      <c r="A29" s="56"/>
      <c r="F29" s="51"/>
      <c r="G29" s="110" t="s">
        <v>166</v>
      </c>
      <c r="H29" s="112"/>
      <c r="I29" s="112"/>
      <c r="J29" s="111"/>
      <c r="K29" s="51"/>
      <c r="L29" s="51"/>
      <c r="M29" s="51"/>
      <c r="N29" s="51"/>
      <c r="O29" s="51"/>
      <c r="P29" s="51"/>
      <c r="Q29" s="5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5" customHeight="1" x14ac:dyDescent="0.25">
      <c r="A30" s="56"/>
      <c r="F30" s="51"/>
      <c r="G30" s="113" t="s">
        <v>164</v>
      </c>
      <c r="H30" s="114"/>
      <c r="I30" s="114"/>
      <c r="J30" s="115"/>
      <c r="K30" s="51"/>
      <c r="L30" s="51"/>
      <c r="M30" s="51"/>
      <c r="N30" s="51"/>
      <c r="O30" s="51"/>
      <c r="P30" s="51"/>
      <c r="Q30" s="57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5" customHeight="1" x14ac:dyDescent="0.25">
      <c r="A31" s="56"/>
      <c r="B31" s="51"/>
      <c r="C31" s="51"/>
      <c r="D31" s="51"/>
      <c r="E31" s="51"/>
      <c r="F31" s="51"/>
      <c r="G31" s="101" t="s">
        <v>165</v>
      </c>
      <c r="H31" s="102"/>
      <c r="I31" s="102"/>
      <c r="J31" s="103"/>
      <c r="K31" s="51"/>
      <c r="L31" s="51"/>
      <c r="M31" s="51"/>
      <c r="N31" s="51"/>
      <c r="O31" s="51"/>
      <c r="P31" s="51"/>
      <c r="Q31" s="5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5" customHeight="1" x14ac:dyDescent="0.25">
      <c r="A32" s="56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85.5" customHeight="1" x14ac:dyDescent="0.25">
      <c r="A33" s="56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7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5" customHeight="1" x14ac:dyDescent="0.3">
      <c r="A34" s="50" t="s">
        <v>163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7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5" customHeight="1" x14ac:dyDescent="0.3">
      <c r="A35" s="50" t="s">
        <v>167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5" customHeight="1" thickBot="1" x14ac:dyDescent="0.3">
      <c r="A36" s="60" t="s">
        <v>138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23.1" customHeight="1" x14ac:dyDescent="0.25">
      <c r="A38" s="1"/>
      <c r="B38" s="1"/>
      <c r="C38" s="1"/>
      <c r="D38" s="1"/>
      <c r="E38" s="1" t="str">
        <f>IF(C26="-","Bitte geben Sie die Länge der talseitigen Rampe ein","")</f>
        <v/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23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</sheetData>
  <sheetProtection password="9035" sheet="1" objects="1" scenarios="1"/>
  <mergeCells count="13">
    <mergeCell ref="B24:C24"/>
    <mergeCell ref="G11:J11"/>
    <mergeCell ref="G13:H13"/>
    <mergeCell ref="G29:J29"/>
    <mergeCell ref="G30:J30"/>
    <mergeCell ref="G25:H25"/>
    <mergeCell ref="G26:H26"/>
    <mergeCell ref="G24:J24"/>
    <mergeCell ref="C7:K8"/>
    <mergeCell ref="G12:H12"/>
    <mergeCell ref="G15:J15"/>
    <mergeCell ref="G16:H16"/>
    <mergeCell ref="B11:C11"/>
  </mergeCells>
  <dataValidations xWindow="458" yWindow="496" count="9">
    <dataValidation type="list" allowBlank="1" showInputMessage="1" showErrorMessage="1" prompt="Enter the favoured platform width." sqref="C12">
      <formula1>",-,600,620,640,650,660,670,700,720,740,750,770,800,900,1000"</formula1>
    </dataValidation>
    <dataValidation type="list" allowBlank="1" showInputMessage="1" showErrorMessage="1" prompt="Enter the favoured platform length" sqref="C13">
      <formula1>"-,750,800,850,900,1000,1200,1250"</formula1>
    </dataValidation>
    <dataValidation type="list" allowBlank="1" showInputMessage="1" showErrorMessage="1" prompt="Enter the way of fixing." sqref="C14">
      <formula1>"-,directly to the wall,on pillars 80x40,on pillars 60x60,pillars to the string,"</formula1>
    </dataValidation>
    <dataValidation type="list" allowBlank="1" showInputMessage="1" showErrorMessage="1" prompt="Enter if 90° side access ramp is required." sqref="C15">
      <formula1>"-,no,standard ramp 150mm,standard ramp 200mm, special ramp 200mm,"</formula1>
    </dataValidation>
    <dataValidation allowBlank="1" showInputMessage="1" showErrorMessage="1" prompt="This value is the minimum stair with to install the favoured platform." sqref="I16"/>
    <dataValidation type="list" allowBlank="1" showInputMessage="1" showErrorMessage="1" sqref="E17">
      <formula1>"No,Yes,"</formula1>
    </dataValidation>
    <dataValidation type="decimal" allowBlank="1" showInputMessage="1" showErrorMessage="1" sqref="C18">
      <formula1>0</formula1>
      <formula2>1000</formula2>
    </dataValidation>
    <dataValidation type="list" allowBlank="1" showInputMessage="1" showErrorMessage="1" sqref="C26">
      <formula1>"-,150,200,300,"</formula1>
    </dataValidation>
    <dataValidation allowBlank="1" showInputMessage="1" showErrorMessage="1" prompt="This value is the minimum stair with to install the favoured platform." sqref="I12"/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autoPageBreaks="0"/>
  </sheetPr>
  <dimension ref="A1:GI970"/>
  <sheetViews>
    <sheetView showGridLines="0" zoomScaleNormal="100" workbookViewId="0">
      <selection activeCell="G36" sqref="G36"/>
    </sheetView>
  </sheetViews>
  <sheetFormatPr baseColWidth="10" defaultColWidth="9.140625" defaultRowHeight="15" x14ac:dyDescent="0.25"/>
  <cols>
    <col min="1" max="1" width="5.7109375" customWidth="1"/>
    <col min="2" max="2" width="25.7109375" customWidth="1"/>
    <col min="3" max="3" width="24.7109375" customWidth="1"/>
    <col min="4" max="5" width="5.7109375" customWidth="1"/>
    <col min="6" max="6" width="11.5703125" customWidth="1"/>
    <col min="7" max="7" width="14.140625" customWidth="1"/>
    <col min="8" max="8" width="17.28515625" customWidth="1"/>
    <col min="9" max="9" width="8.7109375" customWidth="1"/>
    <col min="10" max="10" width="6.7109375" customWidth="1"/>
    <col min="17" max="17" width="18.7109375" customWidth="1"/>
    <col min="26" max="26" width="14.7109375" customWidth="1"/>
  </cols>
  <sheetData>
    <row r="1" spans="1:191" ht="15" customHeight="1" x14ac:dyDescent="0.25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</row>
    <row r="2" spans="1:191" ht="15" customHeight="1" x14ac:dyDescent="0.25">
      <c r="A2" s="64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5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</row>
    <row r="3" spans="1:191" ht="15" customHeight="1" x14ac:dyDescent="0.25">
      <c r="A3" s="64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5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</row>
    <row r="4" spans="1:191" ht="15" customHeight="1" x14ac:dyDescent="0.25">
      <c r="A4" s="64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6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</row>
    <row r="5" spans="1:191" ht="15" customHeight="1" x14ac:dyDescent="0.25">
      <c r="A5" s="64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65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</row>
    <row r="6" spans="1:191" ht="15" customHeight="1" x14ac:dyDescent="0.25">
      <c r="A6" s="64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65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</row>
    <row r="7" spans="1:191" ht="15" customHeight="1" x14ac:dyDescent="0.25">
      <c r="A7" s="64"/>
      <c r="B7" s="49"/>
      <c r="C7" s="123" t="s">
        <v>140</v>
      </c>
      <c r="D7" s="123"/>
      <c r="E7" s="123"/>
      <c r="F7" s="123"/>
      <c r="G7" s="123"/>
      <c r="H7" s="123"/>
      <c r="I7" s="123"/>
      <c r="J7" s="123"/>
      <c r="K7" s="123"/>
      <c r="L7" s="49"/>
      <c r="M7" s="49"/>
      <c r="N7" s="49"/>
      <c r="O7" s="49"/>
      <c r="P7" s="49"/>
      <c r="Q7" s="6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</row>
    <row r="8" spans="1:191" ht="15" customHeight="1" x14ac:dyDescent="0.25">
      <c r="A8" s="64"/>
      <c r="B8" s="49"/>
      <c r="C8" s="123"/>
      <c r="D8" s="123"/>
      <c r="E8" s="123"/>
      <c r="F8" s="123"/>
      <c r="G8" s="123"/>
      <c r="H8" s="123"/>
      <c r="I8" s="123"/>
      <c r="J8" s="123"/>
      <c r="K8" s="123"/>
      <c r="L8" s="49"/>
      <c r="M8" s="49"/>
      <c r="N8" s="49"/>
      <c r="O8" s="49"/>
      <c r="P8" s="49"/>
      <c r="Q8" s="6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</row>
    <row r="9" spans="1:191" ht="15" customHeight="1" x14ac:dyDescent="0.25">
      <c r="A9" s="64"/>
      <c r="B9" s="49"/>
      <c r="C9" s="2"/>
      <c r="D9" s="2"/>
      <c r="E9" s="2"/>
      <c r="F9" s="2"/>
      <c r="G9" s="2"/>
      <c r="H9" s="2"/>
      <c r="I9" s="2"/>
      <c r="J9" s="2"/>
      <c r="K9" s="2"/>
      <c r="L9" s="49"/>
      <c r="M9" s="49"/>
      <c r="N9" s="49"/>
      <c r="O9" s="49"/>
      <c r="P9" s="49"/>
      <c r="Q9" s="6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</row>
    <row r="10" spans="1:191" ht="15" customHeight="1" x14ac:dyDescent="0.25">
      <c r="A10" s="64"/>
      <c r="B10" s="49"/>
      <c r="C10" s="2"/>
      <c r="D10" s="2"/>
      <c r="E10" s="2"/>
      <c r="F10" s="2"/>
      <c r="G10" s="2"/>
      <c r="H10" s="2"/>
      <c r="I10" s="2"/>
      <c r="J10" s="2"/>
      <c r="K10" s="2"/>
      <c r="L10" s="49"/>
      <c r="M10" s="49"/>
      <c r="N10" s="49"/>
      <c r="O10" s="49"/>
      <c r="P10" s="49"/>
      <c r="Q10" s="6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</row>
    <row r="11" spans="1:191" ht="23.1" customHeight="1" x14ac:dyDescent="0.25">
      <c r="A11" s="64"/>
      <c r="B11" s="110" t="s">
        <v>120</v>
      </c>
      <c r="C11" s="11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6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</row>
    <row r="12" spans="1:191" ht="23.1" customHeight="1" thickBot="1" x14ac:dyDescent="0.3">
      <c r="A12" s="64"/>
      <c r="B12" s="72" t="s">
        <v>121</v>
      </c>
      <c r="C12" s="66">
        <v>800</v>
      </c>
      <c r="D12" s="49"/>
      <c r="E12" s="49"/>
      <c r="F12" s="49"/>
      <c r="G12" s="120" t="s">
        <v>134</v>
      </c>
      <c r="H12" s="120"/>
      <c r="I12" s="121"/>
      <c r="J12" s="121"/>
      <c r="K12" s="49"/>
      <c r="L12" s="49"/>
      <c r="M12" s="49"/>
      <c r="N12" s="49"/>
      <c r="O12" s="49"/>
      <c r="P12" s="49"/>
      <c r="Q12" s="6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</row>
    <row r="13" spans="1:191" ht="23.1" customHeight="1" thickBot="1" x14ac:dyDescent="0.3">
      <c r="A13" s="64"/>
      <c r="B13" s="72" t="s">
        <v>122</v>
      </c>
      <c r="C13" s="66">
        <v>1000</v>
      </c>
      <c r="D13" s="49"/>
      <c r="E13" s="49"/>
      <c r="F13" s="49"/>
      <c r="G13" s="116" t="s">
        <v>135</v>
      </c>
      <c r="H13" s="105"/>
      <c r="I13" s="43">
        <f>955+((C13-Kalkulation!L14)*0.263)+((C12-Kalkulation!K14)*0.85)+Kalkulation!P25</f>
        <v>1105.75</v>
      </c>
      <c r="J13" s="44" t="s">
        <v>3</v>
      </c>
      <c r="K13" s="49"/>
      <c r="L13" s="49"/>
      <c r="M13" s="49"/>
      <c r="N13" s="49"/>
      <c r="O13" s="49"/>
      <c r="P13" s="49"/>
      <c r="Q13" s="6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</row>
    <row r="14" spans="1:191" ht="23.1" customHeight="1" thickBot="1" x14ac:dyDescent="0.3">
      <c r="A14" s="64"/>
      <c r="B14" s="72" t="s">
        <v>123</v>
      </c>
      <c r="C14" s="66" t="s">
        <v>162</v>
      </c>
      <c r="D14" s="77" t="str">
        <f>IF(AND(C14="pilars in eye of staircase",C18&gt;120), "Not possible,choose pillars to the string","")</f>
        <v/>
      </c>
      <c r="E14" s="49"/>
      <c r="F14" s="49"/>
      <c r="G14" s="116" t="s">
        <v>136</v>
      </c>
      <c r="H14" s="116"/>
      <c r="I14" s="43">
        <f>Kalkulation!D70</f>
        <v>2270.6999999999998</v>
      </c>
      <c r="J14" s="44" t="s">
        <v>3</v>
      </c>
      <c r="K14" s="49"/>
      <c r="L14" s="49"/>
      <c r="M14" s="49"/>
      <c r="N14" s="49"/>
      <c r="O14" s="49"/>
      <c r="P14" s="49"/>
      <c r="Q14" s="6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</row>
    <row r="15" spans="1:191" ht="23.1" customHeight="1" x14ac:dyDescent="0.25">
      <c r="A15" s="64"/>
      <c r="B15" s="72" t="s">
        <v>124</v>
      </c>
      <c r="C15" s="66" t="s">
        <v>141</v>
      </c>
      <c r="D15" s="49"/>
      <c r="E15" s="49"/>
      <c r="F15" s="49"/>
      <c r="G15" s="2"/>
      <c r="H15" s="2"/>
      <c r="I15" s="2"/>
      <c r="J15" s="2"/>
      <c r="K15" s="49"/>
      <c r="L15" s="49"/>
      <c r="M15" s="49"/>
      <c r="N15" s="49"/>
      <c r="O15" s="49"/>
      <c r="P15" s="49"/>
      <c r="Q15" s="6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</row>
    <row r="16" spans="1:191" ht="23.1" customHeight="1" x14ac:dyDescent="0.25">
      <c r="A16" s="64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6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</row>
    <row r="17" spans="1:191" ht="23.1" customHeight="1" thickBot="1" x14ac:dyDescent="0.3">
      <c r="A17" s="64"/>
      <c r="B17" s="72" t="s">
        <v>142</v>
      </c>
      <c r="C17" s="46">
        <f>Kalkulation!D62</f>
        <v>60</v>
      </c>
      <c r="D17" s="96" t="s">
        <v>158</v>
      </c>
      <c r="E17" s="67" t="s">
        <v>126</v>
      </c>
      <c r="F17" s="49"/>
      <c r="G17" s="107" t="s">
        <v>144</v>
      </c>
      <c r="H17" s="108"/>
      <c r="I17" s="108"/>
      <c r="J17" s="109"/>
      <c r="K17" s="49"/>
      <c r="L17" s="49"/>
      <c r="M17" s="49"/>
      <c r="N17" s="49"/>
      <c r="O17" s="49"/>
      <c r="P17" s="49"/>
      <c r="Q17" s="6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</row>
    <row r="18" spans="1:191" ht="23.1" customHeight="1" thickBot="1" x14ac:dyDescent="0.3">
      <c r="A18" s="64"/>
      <c r="B18" s="72" t="str">
        <f>IF(E17="Yes","Exact dim X","")</f>
        <v/>
      </c>
      <c r="C18" s="67"/>
      <c r="D18" s="96" t="str">
        <f>IF(E17="Yes","mm","")</f>
        <v/>
      </c>
      <c r="E18" s="97" t="str">
        <f>IF(E17="Yes","Enter exact dim X","")</f>
        <v/>
      </c>
      <c r="F18" s="49"/>
      <c r="G18" s="116" t="s">
        <v>135</v>
      </c>
      <c r="H18" s="105"/>
      <c r="I18" s="43">
        <f>Kalkulation!P35</f>
        <v>990</v>
      </c>
      <c r="J18" s="44" t="s">
        <v>3</v>
      </c>
      <c r="K18" s="49"/>
      <c r="L18" s="49"/>
      <c r="M18" s="49"/>
      <c r="N18" s="49"/>
      <c r="O18" s="49"/>
      <c r="P18" s="49"/>
      <c r="Q18" s="6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</row>
    <row r="19" spans="1:191" ht="23.1" customHeight="1" x14ac:dyDescent="0.25">
      <c r="A19" s="64"/>
      <c r="B19" s="49"/>
      <c r="C19" s="49"/>
      <c r="D19" s="49"/>
      <c r="E19" s="49"/>
      <c r="F19" s="49"/>
      <c r="G19" s="2"/>
      <c r="H19" s="2"/>
      <c r="I19" s="2"/>
      <c r="J19" s="2"/>
      <c r="K19" s="49"/>
      <c r="L19" s="49"/>
      <c r="M19" s="49"/>
      <c r="N19" s="49"/>
      <c r="O19" s="49"/>
      <c r="P19" s="49"/>
      <c r="Q19" s="6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</row>
    <row r="20" spans="1:191" ht="23.1" customHeight="1" x14ac:dyDescent="0.25">
      <c r="A20" s="64"/>
      <c r="B20" s="49"/>
      <c r="C20" s="49"/>
      <c r="D20" s="49"/>
      <c r="E20" s="49"/>
      <c r="F20" s="49"/>
      <c r="G20" s="2"/>
      <c r="H20" s="2"/>
      <c r="I20" s="2"/>
      <c r="J20" s="2"/>
      <c r="K20" s="49"/>
      <c r="L20" s="49"/>
      <c r="M20" s="49"/>
      <c r="N20" s="49"/>
      <c r="O20" s="49"/>
      <c r="P20" s="49"/>
      <c r="Q20" s="6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</row>
    <row r="21" spans="1:191" ht="23.1" customHeight="1" thickBot="1" x14ac:dyDescent="0.3">
      <c r="A21" s="64"/>
      <c r="B21" s="122" t="s">
        <v>129</v>
      </c>
      <c r="C21" s="122"/>
      <c r="D21" s="49"/>
      <c r="E21" s="49"/>
      <c r="F21" s="49"/>
      <c r="G21" s="107" t="s">
        <v>145</v>
      </c>
      <c r="H21" s="108"/>
      <c r="I21" s="108"/>
      <c r="J21" s="109"/>
      <c r="K21" s="49"/>
      <c r="L21" s="49"/>
      <c r="M21" s="49"/>
      <c r="N21" s="49"/>
      <c r="O21" s="49"/>
      <c r="P21" s="49"/>
      <c r="Q21" s="6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</row>
    <row r="22" spans="1:191" ht="23.1" customHeight="1" thickBot="1" x14ac:dyDescent="0.3">
      <c r="A22" s="64"/>
      <c r="B22" s="72" t="s">
        <v>143</v>
      </c>
      <c r="C22" s="67">
        <v>0</v>
      </c>
      <c r="D22" s="98" t="s">
        <v>3</v>
      </c>
      <c r="E22" s="49"/>
      <c r="F22" s="49"/>
      <c r="G22" s="105" t="s">
        <v>132</v>
      </c>
      <c r="H22" s="106"/>
      <c r="I22" s="43">
        <f>Kalkulation!W68</f>
        <v>981.75</v>
      </c>
      <c r="J22" s="44" t="s">
        <v>3</v>
      </c>
      <c r="K22" s="49"/>
      <c r="L22" s="49"/>
      <c r="M22" s="49"/>
      <c r="N22" s="49"/>
      <c r="O22" s="49"/>
      <c r="P22" s="49"/>
      <c r="Q22" s="6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</row>
    <row r="23" spans="1:191" ht="23.1" customHeight="1" thickBot="1" x14ac:dyDescent="0.3">
      <c r="A23" s="64"/>
      <c r="B23" s="72" t="s">
        <v>131</v>
      </c>
      <c r="C23" s="67">
        <v>150</v>
      </c>
      <c r="D23" s="49" t="s">
        <v>3</v>
      </c>
      <c r="E23" s="49"/>
      <c r="F23" s="49"/>
      <c r="G23" s="116" t="s">
        <v>133</v>
      </c>
      <c r="H23" s="117"/>
      <c r="I23" s="43">
        <f>Kalkulation!T68</f>
        <v>1196</v>
      </c>
      <c r="J23" s="44" t="s">
        <v>3</v>
      </c>
      <c r="K23" s="49"/>
      <c r="L23" s="49"/>
      <c r="M23" s="49"/>
      <c r="N23" s="49"/>
      <c r="O23" s="49"/>
      <c r="P23" s="49"/>
      <c r="Q23" s="6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</row>
    <row r="24" spans="1:191" ht="23.1" customHeight="1" x14ac:dyDescent="0.25">
      <c r="A24" s="64"/>
      <c r="E24" s="2"/>
      <c r="F24" s="49"/>
      <c r="K24" s="49"/>
      <c r="L24" s="49"/>
      <c r="M24" s="49"/>
      <c r="N24" s="49"/>
      <c r="O24" s="49"/>
      <c r="P24" s="49"/>
      <c r="Q24" s="6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</row>
    <row r="25" spans="1:191" ht="23.1" customHeight="1" x14ac:dyDescent="0.25">
      <c r="A25" s="64"/>
      <c r="B25" s="2"/>
      <c r="C25" s="2"/>
      <c r="D25" s="2"/>
      <c r="E25" s="2"/>
      <c r="F25" s="49"/>
      <c r="G25" s="2"/>
      <c r="H25" s="2"/>
      <c r="I25" s="2"/>
      <c r="J25" s="2"/>
      <c r="K25" s="49"/>
      <c r="L25" s="49"/>
      <c r="M25" s="49"/>
      <c r="N25" s="49"/>
      <c r="O25" s="49"/>
      <c r="P25" s="49"/>
      <c r="Q25" s="6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</row>
    <row r="26" spans="1:191" ht="23.1" customHeight="1" x14ac:dyDescent="0.25">
      <c r="A26" s="64"/>
      <c r="B26" s="2"/>
      <c r="C26" s="2"/>
      <c r="D26" s="2"/>
      <c r="E26" s="2"/>
      <c r="F26" s="49"/>
      <c r="G26" s="2"/>
      <c r="H26" s="2"/>
      <c r="I26" s="2"/>
      <c r="J26" s="2"/>
      <c r="K26" s="49"/>
      <c r="L26" s="49"/>
      <c r="M26" s="49"/>
      <c r="N26" s="49"/>
      <c r="O26" s="49"/>
      <c r="P26" s="49"/>
      <c r="Q26" s="6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</row>
    <row r="27" spans="1:191" ht="23.1" customHeight="1" x14ac:dyDescent="0.25">
      <c r="A27" s="64"/>
      <c r="B27" s="2"/>
      <c r="C27" s="2"/>
      <c r="D27" s="2"/>
      <c r="E27" s="2"/>
      <c r="F27" s="49"/>
      <c r="G27" s="2"/>
      <c r="H27" s="2"/>
      <c r="I27" s="2"/>
      <c r="J27" s="2"/>
      <c r="K27" s="49"/>
      <c r="L27" s="49"/>
      <c r="M27" s="49"/>
      <c r="N27" s="49"/>
      <c r="O27" s="49"/>
      <c r="P27" s="49"/>
      <c r="Q27" s="6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</row>
    <row r="28" spans="1:191" ht="23.1" customHeight="1" x14ac:dyDescent="0.25">
      <c r="A28" s="64"/>
      <c r="B28" s="2"/>
      <c r="C28" s="2"/>
      <c r="D28" s="2"/>
      <c r="E28" s="2"/>
      <c r="F28" s="49"/>
      <c r="G28" s="2"/>
      <c r="H28" s="2"/>
      <c r="I28" s="2"/>
      <c r="J28" s="2"/>
      <c r="K28" s="49"/>
      <c r="L28" s="49"/>
      <c r="M28" s="49"/>
      <c r="N28" s="49"/>
      <c r="O28" s="49"/>
      <c r="P28" s="49"/>
      <c r="Q28" s="6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</row>
    <row r="29" spans="1:191" ht="23.1" customHeight="1" thickBot="1" x14ac:dyDescent="0.3">
      <c r="A29" s="64"/>
      <c r="B29" s="110" t="s">
        <v>146</v>
      </c>
      <c r="C29" s="111"/>
      <c r="D29" s="2"/>
      <c r="E29" s="2"/>
      <c r="F29" s="49"/>
      <c r="G29" s="120" t="s">
        <v>147</v>
      </c>
      <c r="H29" s="120"/>
      <c r="I29" s="121"/>
      <c r="J29" s="121"/>
      <c r="K29" s="49"/>
      <c r="L29" s="49"/>
      <c r="M29" s="49"/>
      <c r="N29" s="49"/>
      <c r="O29" s="49"/>
      <c r="P29" s="49"/>
      <c r="Q29" s="6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</row>
    <row r="30" spans="1:191" ht="23.1" customHeight="1" thickBot="1" x14ac:dyDescent="0.3">
      <c r="A30" s="64"/>
      <c r="B30" s="72" t="s">
        <v>148</v>
      </c>
      <c r="C30" s="67">
        <v>150</v>
      </c>
      <c r="D30" s="2" t="s">
        <v>3</v>
      </c>
      <c r="E30" s="2"/>
      <c r="F30" s="49"/>
      <c r="G30" s="116" t="s">
        <v>151</v>
      </c>
      <c r="H30" s="117"/>
      <c r="I30" s="118" t="str">
        <f>Kalkulation!F155</f>
        <v>feasible</v>
      </c>
      <c r="J30" s="119"/>
      <c r="K30" s="49"/>
      <c r="L30" s="49"/>
      <c r="M30" s="49"/>
      <c r="N30" s="49"/>
      <c r="O30" s="49"/>
      <c r="P30" s="49"/>
      <c r="Q30" s="6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</row>
    <row r="31" spans="1:191" ht="23.1" customHeight="1" thickBot="1" x14ac:dyDescent="0.3">
      <c r="A31" s="35"/>
      <c r="B31" s="72" t="s">
        <v>149</v>
      </c>
      <c r="C31" s="67">
        <v>1400</v>
      </c>
      <c r="D31" s="2"/>
      <c r="E31" s="2"/>
      <c r="F31" s="49"/>
      <c r="G31" s="116" t="s">
        <v>136</v>
      </c>
      <c r="H31" s="117"/>
      <c r="I31" s="43">
        <f>Kalkulation!F150</f>
        <v>3762</v>
      </c>
      <c r="J31" s="44" t="s">
        <v>3</v>
      </c>
      <c r="K31" s="49"/>
      <c r="L31" s="49"/>
      <c r="M31" s="49"/>
      <c r="N31" s="49"/>
      <c r="O31" s="49"/>
      <c r="P31" s="49"/>
      <c r="Q31" s="6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</row>
    <row r="32" spans="1:191" ht="23.1" customHeight="1" thickBot="1" x14ac:dyDescent="0.3">
      <c r="A32" s="35"/>
      <c r="B32" s="72" t="s">
        <v>150</v>
      </c>
      <c r="C32" s="67">
        <v>1400</v>
      </c>
      <c r="D32" s="2"/>
      <c r="E32" s="49"/>
      <c r="F32" s="49"/>
      <c r="G32" s="116" t="s">
        <v>152</v>
      </c>
      <c r="H32" s="117"/>
      <c r="I32" s="43">
        <f>Kalkulation!F148</f>
        <v>885.13571082382714</v>
      </c>
      <c r="J32" s="44" t="s">
        <v>3</v>
      </c>
      <c r="K32" s="49"/>
      <c r="L32" s="49"/>
      <c r="M32" s="2"/>
      <c r="N32" s="2"/>
      <c r="O32" s="2"/>
      <c r="P32" s="2"/>
      <c r="Q32" s="6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</row>
    <row r="33" spans="1:191" ht="23.1" customHeight="1" x14ac:dyDescent="0.25">
      <c r="A33" s="35"/>
      <c r="B33" s="2"/>
      <c r="C33" s="2"/>
      <c r="D33" s="2"/>
      <c r="E33" s="2"/>
      <c r="F33" s="2"/>
      <c r="G33" s="2"/>
      <c r="H33" s="2"/>
      <c r="I33" s="49"/>
      <c r="J33" s="49"/>
      <c r="K33" s="49"/>
      <c r="L33" s="49"/>
      <c r="M33" s="2"/>
      <c r="N33" s="2"/>
      <c r="O33" s="2"/>
      <c r="P33" s="2"/>
      <c r="Q33" s="6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</row>
    <row r="34" spans="1:191" ht="23.1" customHeight="1" x14ac:dyDescent="0.25">
      <c r="A34" s="35"/>
      <c r="B34" s="2"/>
      <c r="C34" s="2"/>
      <c r="D34" s="2"/>
      <c r="E34" s="2"/>
      <c r="F34" s="2"/>
      <c r="G34" s="2"/>
      <c r="H34" s="2"/>
      <c r="I34" s="49"/>
      <c r="J34" s="49"/>
      <c r="K34" s="49"/>
      <c r="L34" s="49"/>
      <c r="M34" s="2"/>
      <c r="N34" s="2"/>
      <c r="O34" s="2"/>
      <c r="P34" s="2"/>
      <c r="Q34" s="6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</row>
    <row r="35" spans="1:191" ht="66" customHeight="1" x14ac:dyDescent="0.25">
      <c r="A35" s="64"/>
      <c r="B35" s="49"/>
      <c r="C35" s="49"/>
      <c r="D35" s="49"/>
      <c r="E35" s="2"/>
      <c r="F35" s="2"/>
      <c r="G35" s="2"/>
      <c r="H35" s="2"/>
      <c r="I35" s="49"/>
      <c r="J35" s="49"/>
      <c r="K35" s="49"/>
      <c r="L35" s="49"/>
      <c r="M35" s="49"/>
      <c r="N35" s="49"/>
      <c r="O35" s="49"/>
      <c r="P35" s="49"/>
      <c r="Q35" s="6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</row>
    <row r="36" spans="1:191" ht="23.1" customHeight="1" x14ac:dyDescent="0.25">
      <c r="A36" s="64"/>
      <c r="B36" s="49"/>
      <c r="C36" s="49"/>
      <c r="D36" s="2"/>
      <c r="E36" s="2"/>
      <c r="F36" s="2"/>
      <c r="G36" s="2"/>
      <c r="H36" s="2"/>
      <c r="I36" s="49"/>
      <c r="J36" s="49"/>
      <c r="K36" s="49"/>
      <c r="L36" s="49"/>
      <c r="M36" s="49"/>
      <c r="N36" s="49"/>
      <c r="O36" s="49"/>
      <c r="P36" s="49"/>
      <c r="Q36" s="6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</row>
    <row r="37" spans="1:191" ht="15" customHeight="1" x14ac:dyDescent="0.3">
      <c r="A37" s="50" t="s">
        <v>163</v>
      </c>
      <c r="B37" s="49"/>
      <c r="C37" s="49"/>
      <c r="D37" s="2"/>
      <c r="E37" s="2"/>
      <c r="F37" s="2"/>
      <c r="G37" s="2"/>
      <c r="H37" s="49"/>
      <c r="I37" s="49"/>
      <c r="J37" s="49"/>
      <c r="K37" s="49"/>
      <c r="L37" s="49"/>
      <c r="M37" s="49"/>
      <c r="N37" s="49"/>
      <c r="O37" s="49"/>
      <c r="P37" s="49"/>
      <c r="Q37" s="6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</row>
    <row r="38" spans="1:191" ht="16.5" x14ac:dyDescent="0.3">
      <c r="A38" s="50" t="s">
        <v>168</v>
      </c>
      <c r="B38" s="49"/>
      <c r="C38" s="49"/>
      <c r="D38" s="2"/>
      <c r="E38" s="2"/>
      <c r="F38" s="2"/>
      <c r="G38" s="2"/>
      <c r="H38" s="49"/>
      <c r="I38" s="49"/>
      <c r="J38" s="49"/>
      <c r="K38" s="49"/>
      <c r="L38" s="49"/>
      <c r="M38" s="49"/>
      <c r="N38" s="49"/>
      <c r="O38" s="49"/>
      <c r="P38" s="49"/>
      <c r="Q38" s="6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</row>
    <row r="39" spans="1:191" ht="18.75" customHeight="1" thickBot="1" x14ac:dyDescent="0.3">
      <c r="A39" s="60" t="s">
        <v>138</v>
      </c>
      <c r="B39" s="68"/>
      <c r="C39" s="68"/>
      <c r="D39" s="38"/>
      <c r="E39" s="38"/>
      <c r="F39" s="38"/>
      <c r="G39" s="38"/>
      <c r="H39" s="68"/>
      <c r="I39" s="68"/>
      <c r="J39" s="68"/>
      <c r="K39" s="68"/>
      <c r="L39" s="68"/>
      <c r="M39" s="68"/>
      <c r="N39" s="68"/>
      <c r="O39" s="68"/>
      <c r="P39" s="68"/>
      <c r="Q39" s="6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</row>
    <row r="40" spans="1:19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</row>
    <row r="41" spans="1:19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</row>
    <row r="42" spans="1:19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</row>
    <row r="43" spans="1:19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</row>
    <row r="44" spans="1:19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</row>
    <row r="45" spans="1:19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</row>
    <row r="46" spans="1:19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</row>
    <row r="47" spans="1:19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</row>
    <row r="48" spans="1:19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</row>
    <row r="49" spans="1:19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</row>
    <row r="50" spans="1:19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</row>
    <row r="51" spans="1:19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</row>
    <row r="52" spans="1:19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</row>
    <row r="53" spans="1:19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</row>
    <row r="54" spans="1:19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</row>
    <row r="55" spans="1:19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</row>
    <row r="56" spans="1:19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</row>
    <row r="57" spans="1:19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</row>
    <row r="58" spans="1:19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</row>
    <row r="59" spans="1:19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</row>
    <row r="60" spans="1:19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</row>
    <row r="61" spans="1:19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</row>
    <row r="62" spans="1:19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</row>
    <row r="63" spans="1:19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</row>
    <row r="64" spans="1:19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</row>
    <row r="65" spans="1:19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</row>
    <row r="66" spans="1:19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</row>
    <row r="67" spans="1:19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</row>
    <row r="68" spans="1:19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</row>
    <row r="69" spans="1:19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</row>
    <row r="70" spans="1:19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</row>
    <row r="71" spans="1:19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</row>
    <row r="72" spans="1:19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</row>
    <row r="73" spans="1:19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</row>
    <row r="74" spans="1:19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</row>
    <row r="75" spans="1:19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</row>
    <row r="76" spans="1:19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</row>
    <row r="77" spans="1:19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</row>
    <row r="78" spans="1:19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</row>
    <row r="79" spans="1:19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</row>
    <row r="80" spans="1:19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</row>
    <row r="81" spans="1:19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</row>
    <row r="82" spans="1:19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</row>
    <row r="83" spans="1:19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</row>
    <row r="84" spans="1:19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</row>
    <row r="85" spans="1:19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</row>
    <row r="86" spans="1:19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</row>
    <row r="87" spans="1:19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</row>
    <row r="88" spans="1:19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</row>
    <row r="89" spans="1:19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</row>
    <row r="90" spans="1:19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</row>
    <row r="91" spans="1:19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</row>
    <row r="92" spans="1:19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</row>
    <row r="93" spans="1:19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</row>
    <row r="94" spans="1:19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</row>
    <row r="95" spans="1:19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</row>
    <row r="96" spans="1:19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</row>
    <row r="97" spans="1:19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</row>
    <row r="98" spans="1:19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</row>
    <row r="99" spans="1:19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</row>
    <row r="100" spans="1:19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</row>
    <row r="101" spans="1:19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</row>
    <row r="102" spans="1:19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</row>
    <row r="103" spans="1:19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</row>
    <row r="104" spans="1:19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</row>
    <row r="105" spans="1:19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</row>
    <row r="106" spans="1:19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</row>
    <row r="107" spans="1:19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</row>
    <row r="108" spans="1:19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</row>
    <row r="109" spans="1:19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</row>
    <row r="110" spans="1:19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</row>
    <row r="111" spans="1:19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</row>
    <row r="112" spans="1:19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</row>
    <row r="113" spans="1:19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</row>
    <row r="114" spans="1:19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</row>
    <row r="115" spans="1:19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</row>
    <row r="116" spans="1:19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</row>
    <row r="117" spans="1:19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</row>
    <row r="118" spans="1:19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</row>
    <row r="119" spans="1:19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</row>
    <row r="120" spans="1:19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</row>
    <row r="121" spans="1:19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</row>
    <row r="122" spans="1:19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</row>
    <row r="123" spans="1:19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</row>
    <row r="124" spans="1:19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</row>
    <row r="125" spans="1:19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</row>
    <row r="126" spans="1:19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</row>
    <row r="127" spans="1:19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</row>
    <row r="128" spans="1:19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</row>
    <row r="129" spans="1:19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</row>
    <row r="130" spans="1:19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</row>
    <row r="131" spans="1:19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</row>
    <row r="132" spans="1:19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</row>
    <row r="133" spans="1:19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</row>
    <row r="134" spans="1:19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</row>
    <row r="135" spans="1:19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</row>
    <row r="136" spans="1:19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</row>
    <row r="137" spans="1:19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</row>
    <row r="138" spans="1:19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</row>
    <row r="139" spans="1:19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</row>
    <row r="140" spans="1:19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</row>
    <row r="141" spans="1:19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</row>
    <row r="142" spans="1:19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</row>
    <row r="143" spans="1:19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</row>
    <row r="144" spans="1:19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</row>
    <row r="145" spans="1:19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</row>
    <row r="146" spans="1:19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</row>
    <row r="147" spans="1:19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</row>
    <row r="148" spans="1:19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</row>
    <row r="149" spans="1:19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</row>
    <row r="150" spans="1:19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</row>
    <row r="151" spans="1:19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</row>
    <row r="152" spans="1:19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</row>
    <row r="153" spans="1:19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</row>
    <row r="154" spans="1:19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</row>
    <row r="155" spans="1:19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</row>
    <row r="156" spans="1:19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</row>
    <row r="157" spans="1:19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</row>
    <row r="158" spans="1:19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</row>
    <row r="159" spans="1:19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</row>
    <row r="160" spans="1:19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</row>
    <row r="161" spans="1:19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</row>
    <row r="162" spans="1:19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</row>
    <row r="163" spans="1:19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</row>
    <row r="164" spans="1:19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</row>
    <row r="165" spans="1:19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</row>
    <row r="166" spans="1:19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</row>
    <row r="167" spans="1:19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</row>
    <row r="168" spans="1:19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</row>
    <row r="169" spans="1:19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</row>
    <row r="170" spans="1:19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</row>
    <row r="171" spans="1:19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</row>
    <row r="172" spans="1:19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</row>
    <row r="173" spans="1:19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</row>
    <row r="174" spans="1:19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</row>
    <row r="175" spans="1:19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</row>
    <row r="176" spans="1:19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</row>
    <row r="177" spans="1:19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</row>
    <row r="178" spans="1:19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</row>
    <row r="179" spans="1:19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</row>
    <row r="180" spans="1:19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</row>
    <row r="181" spans="1:19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</row>
    <row r="182" spans="1:19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</row>
    <row r="183" spans="1:19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</row>
    <row r="184" spans="1:19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</row>
    <row r="185" spans="1:19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</row>
    <row r="186" spans="1:19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</row>
    <row r="187" spans="1:19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</row>
    <row r="188" spans="1:19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</row>
    <row r="189" spans="1:19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</row>
    <row r="190" spans="1:19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</row>
    <row r="191" spans="1:19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</row>
    <row r="192" spans="1:19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</row>
    <row r="193" spans="1:19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</row>
    <row r="194" spans="1:19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</row>
    <row r="195" spans="1:19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</row>
    <row r="196" spans="1:19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</row>
    <row r="197" spans="1:19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</row>
    <row r="198" spans="1:19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</row>
    <row r="199" spans="1:19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</row>
    <row r="200" spans="1:19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</row>
    <row r="201" spans="1:19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</row>
    <row r="202" spans="1:19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</row>
    <row r="203" spans="1:19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</row>
    <row r="204" spans="1:19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</row>
    <row r="205" spans="1:19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</row>
    <row r="206" spans="1:19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</row>
    <row r="207" spans="1:19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</row>
    <row r="208" spans="1:19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</row>
    <row r="209" spans="1:19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</row>
    <row r="210" spans="1:19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</row>
    <row r="211" spans="1:19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</row>
    <row r="212" spans="1:19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</row>
    <row r="213" spans="1:19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</row>
    <row r="214" spans="1:19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</row>
    <row r="215" spans="1:19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</row>
    <row r="216" spans="1:19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</row>
    <row r="217" spans="1:19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</row>
    <row r="218" spans="1:19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</row>
    <row r="219" spans="1:19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</row>
    <row r="220" spans="1:19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</row>
    <row r="221" spans="1:19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</row>
    <row r="222" spans="1:19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</row>
    <row r="223" spans="1:19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</row>
    <row r="224" spans="1:19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</row>
    <row r="225" spans="1:19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</row>
    <row r="226" spans="1:19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</row>
    <row r="227" spans="1:19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</row>
    <row r="228" spans="1:19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</row>
    <row r="229" spans="1:19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</row>
    <row r="230" spans="1:19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</row>
    <row r="231" spans="1:19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</row>
    <row r="232" spans="1:19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</row>
    <row r="233" spans="1:19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</row>
    <row r="234" spans="1:19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</row>
    <row r="235" spans="1:19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</row>
    <row r="236" spans="1:19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</row>
    <row r="237" spans="1:19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</row>
    <row r="238" spans="1:19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</row>
    <row r="239" spans="1:19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</row>
    <row r="240" spans="1:19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</row>
    <row r="241" spans="1:19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</row>
    <row r="242" spans="1:19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</row>
    <row r="243" spans="1:19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</row>
    <row r="244" spans="1:19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</row>
    <row r="245" spans="1:19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</row>
    <row r="246" spans="1:19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</row>
    <row r="247" spans="1:19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</row>
    <row r="248" spans="1:19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</row>
    <row r="249" spans="1:19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</row>
    <row r="250" spans="1:19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</row>
    <row r="251" spans="1:19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</row>
    <row r="252" spans="1:19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</row>
    <row r="253" spans="1:19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</row>
    <row r="254" spans="1:19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</row>
    <row r="255" spans="1:19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</row>
    <row r="256" spans="1:19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</row>
    <row r="257" spans="1:19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</row>
    <row r="258" spans="1:19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</row>
    <row r="259" spans="1:19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</row>
    <row r="260" spans="1:19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</row>
    <row r="261" spans="1:19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</row>
    <row r="262" spans="1:19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</row>
    <row r="263" spans="1:19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</row>
    <row r="264" spans="1:19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</row>
    <row r="265" spans="1:19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</row>
    <row r="266" spans="1:19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</row>
    <row r="267" spans="1:19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</row>
    <row r="268" spans="1:19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</row>
    <row r="269" spans="1:19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</row>
    <row r="270" spans="1:19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</row>
    <row r="271" spans="1:19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</row>
    <row r="272" spans="1:19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</row>
    <row r="273" spans="1:19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</row>
    <row r="274" spans="1:19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</row>
    <row r="275" spans="1:19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</row>
    <row r="276" spans="1:19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</row>
    <row r="277" spans="1:19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</row>
    <row r="278" spans="1:19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</row>
    <row r="279" spans="1:19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</row>
    <row r="280" spans="1:19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</row>
    <row r="281" spans="1:19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</row>
    <row r="282" spans="1:19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</row>
    <row r="283" spans="1:19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</row>
    <row r="284" spans="1:19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</row>
    <row r="285" spans="1:19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</row>
    <row r="286" spans="1:19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</row>
    <row r="287" spans="1:19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</row>
    <row r="288" spans="1:19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</row>
    <row r="289" spans="1:19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</row>
    <row r="290" spans="1:19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</row>
    <row r="291" spans="1:19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</row>
    <row r="292" spans="1:19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</row>
    <row r="293" spans="1:19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</row>
    <row r="294" spans="1:19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</row>
    <row r="295" spans="1:19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</row>
    <row r="296" spans="1:19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</row>
    <row r="297" spans="1:19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</row>
    <row r="298" spans="1:19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</row>
    <row r="299" spans="1:19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</row>
    <row r="300" spans="1:19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</row>
    <row r="301" spans="1:19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</row>
    <row r="302" spans="1:19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</row>
    <row r="303" spans="1:19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</row>
    <row r="304" spans="1:19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</row>
    <row r="305" spans="1:19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</row>
    <row r="306" spans="1:19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</row>
    <row r="307" spans="1:19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</row>
    <row r="308" spans="1:19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</row>
    <row r="309" spans="1:19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</row>
    <row r="310" spans="1:19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</row>
    <row r="311" spans="1:19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</row>
    <row r="312" spans="1:19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</row>
    <row r="313" spans="1:19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</row>
    <row r="314" spans="1:19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</row>
    <row r="315" spans="1:19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</row>
    <row r="316" spans="1:19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</row>
    <row r="317" spans="1:19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</row>
    <row r="318" spans="1:19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</row>
    <row r="319" spans="1:19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</row>
    <row r="320" spans="1:19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</row>
    <row r="321" spans="1:19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</row>
    <row r="322" spans="1:19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</row>
    <row r="323" spans="1:19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</row>
    <row r="324" spans="1:19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</row>
    <row r="325" spans="1:19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</row>
    <row r="326" spans="1:19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</row>
    <row r="327" spans="1:19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</row>
    <row r="328" spans="1:19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</row>
    <row r="329" spans="1:19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</row>
    <row r="330" spans="1:19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</row>
    <row r="331" spans="1:19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</row>
    <row r="332" spans="1:19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</row>
    <row r="333" spans="1:19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</row>
    <row r="334" spans="1:19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</row>
    <row r="335" spans="1:19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</row>
    <row r="336" spans="1:19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</row>
    <row r="337" spans="1:19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</row>
    <row r="338" spans="1:19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</row>
    <row r="339" spans="1:19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</row>
    <row r="340" spans="1:19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</row>
    <row r="341" spans="1:19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</row>
    <row r="342" spans="1:19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</row>
    <row r="343" spans="1:19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</row>
    <row r="344" spans="1:19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</row>
    <row r="345" spans="1:19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</row>
    <row r="346" spans="1:19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</row>
    <row r="347" spans="1:19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</row>
    <row r="348" spans="1:19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</row>
    <row r="349" spans="1:19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</row>
    <row r="350" spans="1:19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</row>
    <row r="351" spans="1:19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</row>
    <row r="352" spans="1:19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</row>
    <row r="353" spans="1:19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</row>
    <row r="354" spans="1:19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</row>
    <row r="355" spans="1:19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</row>
    <row r="356" spans="1:19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</row>
    <row r="357" spans="1:19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</row>
    <row r="358" spans="1:19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</row>
    <row r="359" spans="1:19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</row>
    <row r="360" spans="1:19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</row>
    <row r="361" spans="1:19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</row>
    <row r="362" spans="1:19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</row>
    <row r="363" spans="1:19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</row>
    <row r="364" spans="1:19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</row>
    <row r="365" spans="1:19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</row>
    <row r="366" spans="1:19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</row>
    <row r="367" spans="1:19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</row>
    <row r="368" spans="1:19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</row>
    <row r="369" spans="1:19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</row>
    <row r="370" spans="1:19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</row>
    <row r="371" spans="1:19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</row>
    <row r="372" spans="1:19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</row>
    <row r="373" spans="1:19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</row>
    <row r="374" spans="1:19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</row>
    <row r="375" spans="1:19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</row>
    <row r="376" spans="1:19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</row>
    <row r="377" spans="1:19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</row>
    <row r="378" spans="1:19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</row>
    <row r="379" spans="1:19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</row>
    <row r="380" spans="1:19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</row>
    <row r="381" spans="1:19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</row>
    <row r="382" spans="1:19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</row>
    <row r="383" spans="1:19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</row>
    <row r="384" spans="1:19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</row>
    <row r="385" spans="1:19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</row>
    <row r="386" spans="1:19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</row>
    <row r="387" spans="1:19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</row>
    <row r="388" spans="1:19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</row>
    <row r="389" spans="1:19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</row>
    <row r="390" spans="1:19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</row>
    <row r="391" spans="1:19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</row>
    <row r="392" spans="1:19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</row>
    <row r="393" spans="1:19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</row>
    <row r="394" spans="1:19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</row>
    <row r="395" spans="1:19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</row>
    <row r="396" spans="1:19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</row>
    <row r="397" spans="1:19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</row>
    <row r="398" spans="1:19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</row>
    <row r="399" spans="1:19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</row>
    <row r="400" spans="1:19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</row>
    <row r="401" spans="1:19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</row>
    <row r="402" spans="1:19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</row>
    <row r="403" spans="1:19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</row>
    <row r="404" spans="1:19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</row>
    <row r="405" spans="1:19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</row>
    <row r="406" spans="1:19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</row>
    <row r="407" spans="1:19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</row>
    <row r="408" spans="1:19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</row>
    <row r="409" spans="1:19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</row>
    <row r="410" spans="1:19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</row>
    <row r="411" spans="1:19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</row>
    <row r="412" spans="1:19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</row>
    <row r="413" spans="1:19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</row>
    <row r="414" spans="1:19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</row>
    <row r="415" spans="1:19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</row>
    <row r="416" spans="1:19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</row>
    <row r="417" spans="1:19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</row>
    <row r="418" spans="1:19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</row>
    <row r="419" spans="1:19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</row>
    <row r="420" spans="1:19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</row>
    <row r="421" spans="1:19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</row>
    <row r="422" spans="1:19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</row>
    <row r="423" spans="1:19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</row>
    <row r="424" spans="1:19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</row>
    <row r="425" spans="1:19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</row>
    <row r="426" spans="1:19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</row>
    <row r="427" spans="1:19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</row>
    <row r="428" spans="1:19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</row>
    <row r="429" spans="1:19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</row>
    <row r="430" spans="1:19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</row>
    <row r="431" spans="1:19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</row>
    <row r="432" spans="1:19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</row>
    <row r="433" spans="1:19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</row>
    <row r="434" spans="1:19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</row>
    <row r="435" spans="1:19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</row>
    <row r="436" spans="1:19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</row>
    <row r="437" spans="1:19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</row>
    <row r="438" spans="1:19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</row>
    <row r="439" spans="1:19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</row>
    <row r="440" spans="1:19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</row>
    <row r="441" spans="1:19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</row>
    <row r="442" spans="1:19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</row>
    <row r="443" spans="1:19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</row>
    <row r="444" spans="1:19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</row>
    <row r="445" spans="1:19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</row>
    <row r="446" spans="1:19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</row>
    <row r="447" spans="1:19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</row>
    <row r="448" spans="1:19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</row>
    <row r="449" spans="1:19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</row>
    <row r="450" spans="1:19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</row>
    <row r="451" spans="1:19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</row>
    <row r="452" spans="1:19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</row>
    <row r="453" spans="1:19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</row>
    <row r="454" spans="1:19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</row>
    <row r="455" spans="1:19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</row>
    <row r="456" spans="1:19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</row>
    <row r="457" spans="1:19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</row>
    <row r="458" spans="1:19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</row>
    <row r="459" spans="1:19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</row>
    <row r="460" spans="1:19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</row>
    <row r="461" spans="1:19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</row>
    <row r="462" spans="1:19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</row>
    <row r="463" spans="1:19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</row>
    <row r="464" spans="1:19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</row>
    <row r="465" spans="1:19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</row>
    <row r="466" spans="1:19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</row>
    <row r="467" spans="1:19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</row>
    <row r="468" spans="1:19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</row>
    <row r="469" spans="1:19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</row>
    <row r="470" spans="1:19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</row>
    <row r="471" spans="1:19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</row>
    <row r="472" spans="1:19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</row>
    <row r="473" spans="1:19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</row>
    <row r="474" spans="1:19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</row>
    <row r="475" spans="1:19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</row>
    <row r="476" spans="1:19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</row>
    <row r="477" spans="1:19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</row>
    <row r="478" spans="1:19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</row>
    <row r="479" spans="1:19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</row>
    <row r="480" spans="1:19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</row>
    <row r="481" spans="1:19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</row>
    <row r="482" spans="1:19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</row>
    <row r="483" spans="1:19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</row>
    <row r="484" spans="1:19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</row>
    <row r="485" spans="1:19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</row>
    <row r="486" spans="1:19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</row>
    <row r="487" spans="1:19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</row>
    <row r="488" spans="1:19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</row>
    <row r="489" spans="1:19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</row>
    <row r="490" spans="1:19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</row>
    <row r="491" spans="1:19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</row>
    <row r="492" spans="1:19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</row>
    <row r="493" spans="1:19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</row>
    <row r="494" spans="1:19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</row>
    <row r="495" spans="1:19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</row>
    <row r="496" spans="1:19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</row>
    <row r="497" spans="1:19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</row>
    <row r="498" spans="1:19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</row>
    <row r="499" spans="1:19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</row>
    <row r="500" spans="1:19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</row>
    <row r="501" spans="1:19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</row>
    <row r="502" spans="1:19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</row>
    <row r="503" spans="1:19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</row>
    <row r="504" spans="1:19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</row>
    <row r="505" spans="1:19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</row>
    <row r="506" spans="1:19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</row>
    <row r="507" spans="1:19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</row>
    <row r="508" spans="1:19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</row>
    <row r="509" spans="1:19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</row>
    <row r="510" spans="1:19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</row>
    <row r="511" spans="1:19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</row>
    <row r="512" spans="1:19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</row>
    <row r="513" spans="1:19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</row>
    <row r="514" spans="1:19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</row>
    <row r="515" spans="1:19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</row>
    <row r="516" spans="1:19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</row>
    <row r="517" spans="1:19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</row>
    <row r="518" spans="1:19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</row>
    <row r="519" spans="1:19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</row>
    <row r="520" spans="1:19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</row>
    <row r="521" spans="1:19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</row>
    <row r="522" spans="1:19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</row>
    <row r="523" spans="1:19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</row>
    <row r="524" spans="1:19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</row>
    <row r="525" spans="1:19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</row>
    <row r="526" spans="1:19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</row>
    <row r="527" spans="1:19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</row>
    <row r="528" spans="1:19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</row>
    <row r="529" spans="1:19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</row>
    <row r="530" spans="1:19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</row>
    <row r="531" spans="1:19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</row>
    <row r="532" spans="1:19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</row>
    <row r="533" spans="1:19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</row>
    <row r="534" spans="1:19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</row>
    <row r="535" spans="1:19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</row>
    <row r="536" spans="1:19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</row>
    <row r="537" spans="1:19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</row>
    <row r="538" spans="1:19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</row>
    <row r="539" spans="1:19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</row>
    <row r="540" spans="1:19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</row>
    <row r="541" spans="1:19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</row>
    <row r="542" spans="1:19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</row>
    <row r="543" spans="1:19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</row>
    <row r="544" spans="1:19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</row>
    <row r="545" spans="1:19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</row>
    <row r="546" spans="1:19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</row>
    <row r="547" spans="1:19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</row>
    <row r="548" spans="1:19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</row>
    <row r="549" spans="1:19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</row>
    <row r="550" spans="1:19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</row>
    <row r="551" spans="1:19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</row>
    <row r="552" spans="1:19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</row>
    <row r="553" spans="1:19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</row>
    <row r="554" spans="1:19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</row>
    <row r="555" spans="1:19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</row>
    <row r="556" spans="1:19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</row>
    <row r="557" spans="1:19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</row>
    <row r="558" spans="1:19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</row>
    <row r="559" spans="1:19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</row>
    <row r="560" spans="1:19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</row>
    <row r="561" spans="1:19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</row>
    <row r="562" spans="1:19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</row>
    <row r="563" spans="1:19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</row>
    <row r="564" spans="1:19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</row>
    <row r="565" spans="1:19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</row>
    <row r="566" spans="1:19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</row>
    <row r="567" spans="1:19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</row>
    <row r="568" spans="1:19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</row>
    <row r="569" spans="1:19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</row>
    <row r="570" spans="1:19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</row>
    <row r="571" spans="1:19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</row>
    <row r="572" spans="1:19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</row>
    <row r="573" spans="1:19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</row>
    <row r="574" spans="1:19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</row>
    <row r="575" spans="1:19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</row>
    <row r="576" spans="1:19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</row>
    <row r="577" spans="1:19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</row>
    <row r="578" spans="1:19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</row>
    <row r="579" spans="1:19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</row>
    <row r="580" spans="1:19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</row>
    <row r="581" spans="1:19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</row>
    <row r="582" spans="1:19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</row>
    <row r="583" spans="1:19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</row>
    <row r="584" spans="1:19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</row>
    <row r="585" spans="1:19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</row>
    <row r="586" spans="1:19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</row>
    <row r="587" spans="1:19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</row>
    <row r="588" spans="1:19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</row>
    <row r="589" spans="1:19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</row>
    <row r="590" spans="1:19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</row>
    <row r="591" spans="1:19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</row>
    <row r="592" spans="1:19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</row>
    <row r="593" spans="1:19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</row>
    <row r="594" spans="1:19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</row>
    <row r="595" spans="1:19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</row>
    <row r="596" spans="1:19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</row>
    <row r="597" spans="1:19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</row>
    <row r="598" spans="1:19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</row>
    <row r="599" spans="1:19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</row>
    <row r="600" spans="1:19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</row>
    <row r="601" spans="1:19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</row>
    <row r="602" spans="1:19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</row>
    <row r="603" spans="1:19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</row>
    <row r="604" spans="1:19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</row>
    <row r="605" spans="1:19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</row>
    <row r="606" spans="1:19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</row>
    <row r="607" spans="1:19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</row>
    <row r="608" spans="1:19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</row>
    <row r="609" spans="1:19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</row>
    <row r="610" spans="1:19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</row>
    <row r="611" spans="1:19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</row>
    <row r="612" spans="1:19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</row>
    <row r="613" spans="1:19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</row>
    <row r="614" spans="1:19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</row>
    <row r="615" spans="1:19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</row>
    <row r="616" spans="1:19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</row>
    <row r="617" spans="1:19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</row>
    <row r="618" spans="1:19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</row>
    <row r="619" spans="1:19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</row>
    <row r="620" spans="1:19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</row>
    <row r="621" spans="1:19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</row>
    <row r="622" spans="1:19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</row>
    <row r="623" spans="1:19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</row>
    <row r="624" spans="1:19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</row>
    <row r="625" spans="1:19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</row>
    <row r="626" spans="1:19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</row>
    <row r="627" spans="1:19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</row>
    <row r="628" spans="1:19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</row>
    <row r="629" spans="1:19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</row>
    <row r="630" spans="1:19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</row>
    <row r="631" spans="1:19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</row>
    <row r="632" spans="1:19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</row>
    <row r="633" spans="1:19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</row>
    <row r="634" spans="1:19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</row>
    <row r="635" spans="1:19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</row>
    <row r="636" spans="1:19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</row>
    <row r="637" spans="1:19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</row>
    <row r="638" spans="1:19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</row>
    <row r="639" spans="1:19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</row>
    <row r="640" spans="1:19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</row>
    <row r="641" spans="1:19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</row>
    <row r="642" spans="1:19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</row>
    <row r="643" spans="1:19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</row>
    <row r="644" spans="1:19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</row>
    <row r="645" spans="1:19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</row>
    <row r="646" spans="1:19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</row>
    <row r="647" spans="1:19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</row>
    <row r="648" spans="1:19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</row>
    <row r="649" spans="1:19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</row>
    <row r="650" spans="1:19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</row>
    <row r="651" spans="1:19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</row>
    <row r="652" spans="1:19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</row>
    <row r="653" spans="1:19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</row>
    <row r="654" spans="1:19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</row>
    <row r="655" spans="1:19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</row>
    <row r="656" spans="1:19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</row>
    <row r="657" spans="1:19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</row>
    <row r="658" spans="1:19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</row>
    <row r="659" spans="1:19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</row>
    <row r="660" spans="1:19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</row>
    <row r="661" spans="1:19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</row>
    <row r="662" spans="1:19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</row>
    <row r="663" spans="1:19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</row>
    <row r="664" spans="1:19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</row>
    <row r="665" spans="1:19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</row>
    <row r="666" spans="1:19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</row>
    <row r="667" spans="1:19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</row>
    <row r="668" spans="1:19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</row>
    <row r="669" spans="1:19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</row>
    <row r="670" spans="1:19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</row>
    <row r="671" spans="1:19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</row>
    <row r="672" spans="1:19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</row>
    <row r="673" spans="1:19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</row>
    <row r="674" spans="1:19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</row>
    <row r="675" spans="1:19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</row>
    <row r="676" spans="1:19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</row>
    <row r="677" spans="1:19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</row>
    <row r="678" spans="1:19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</row>
    <row r="679" spans="1:19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</row>
    <row r="680" spans="1:19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</row>
    <row r="681" spans="1:19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</row>
    <row r="682" spans="1:19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</row>
    <row r="683" spans="1:19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</row>
    <row r="684" spans="1:19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</row>
    <row r="685" spans="1:19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</row>
    <row r="686" spans="1:19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</row>
    <row r="687" spans="1:19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</row>
    <row r="688" spans="1:19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</row>
    <row r="689" spans="1:19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</row>
    <row r="690" spans="1:19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</row>
    <row r="691" spans="1:19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</row>
    <row r="692" spans="1:19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</row>
    <row r="693" spans="1:19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</row>
    <row r="694" spans="1:19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</row>
    <row r="695" spans="1:19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</row>
    <row r="696" spans="1:19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</row>
    <row r="697" spans="1:19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</row>
    <row r="698" spans="1:19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</row>
    <row r="699" spans="1:19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</row>
    <row r="700" spans="1:19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</row>
    <row r="701" spans="1:19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</row>
    <row r="702" spans="1:19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</row>
    <row r="703" spans="1:19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</row>
    <row r="704" spans="1:19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</row>
    <row r="705" spans="1:19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</row>
    <row r="706" spans="1:19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</row>
    <row r="707" spans="1:19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</row>
    <row r="708" spans="1:19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</row>
    <row r="709" spans="1:19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</row>
    <row r="710" spans="1:19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</row>
    <row r="711" spans="1:19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</row>
    <row r="712" spans="1:19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</row>
    <row r="713" spans="1:19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</row>
    <row r="714" spans="1:19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</row>
    <row r="715" spans="1:19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</row>
    <row r="716" spans="1:19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</row>
    <row r="717" spans="1:19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</row>
    <row r="718" spans="1:19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</row>
    <row r="719" spans="1:19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</row>
    <row r="720" spans="1:19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</row>
    <row r="721" spans="1:19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</row>
    <row r="722" spans="1:19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</row>
    <row r="723" spans="1:19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</row>
    <row r="724" spans="1:19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</row>
    <row r="725" spans="1:19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</row>
    <row r="726" spans="1:19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</row>
    <row r="727" spans="1:19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</row>
    <row r="728" spans="1:19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</row>
    <row r="729" spans="1:19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</row>
    <row r="730" spans="1:19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</row>
    <row r="731" spans="1:19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</row>
    <row r="732" spans="1:19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</row>
    <row r="733" spans="1:19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</row>
    <row r="734" spans="1:19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</row>
    <row r="735" spans="1:19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</row>
    <row r="736" spans="1:19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</row>
    <row r="737" spans="1:19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</row>
    <row r="738" spans="1:19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</row>
    <row r="739" spans="1:19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</row>
    <row r="740" spans="1:19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</row>
    <row r="741" spans="1:19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</row>
    <row r="742" spans="1:19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</row>
    <row r="743" spans="1:19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</row>
    <row r="744" spans="1:19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</row>
    <row r="745" spans="1:19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</row>
    <row r="746" spans="1:19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</row>
    <row r="747" spans="1:19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</row>
    <row r="748" spans="1:19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</row>
    <row r="749" spans="1:19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</row>
    <row r="750" spans="1:19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</row>
    <row r="751" spans="1:19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</row>
    <row r="752" spans="1:19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</row>
    <row r="753" spans="1:19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</row>
    <row r="754" spans="1:19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</row>
    <row r="755" spans="1:19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</row>
    <row r="756" spans="1:19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</row>
    <row r="757" spans="1:19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</row>
    <row r="758" spans="1:19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</row>
    <row r="759" spans="1:19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</row>
    <row r="760" spans="1:19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</row>
    <row r="761" spans="1:19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</row>
    <row r="762" spans="1:19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</row>
    <row r="763" spans="1:19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</row>
    <row r="764" spans="1:19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</row>
    <row r="765" spans="1:19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</row>
    <row r="766" spans="1:19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</row>
    <row r="767" spans="1:19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</row>
    <row r="768" spans="1:19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</row>
    <row r="769" spans="1:19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</row>
    <row r="770" spans="1:19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</row>
    <row r="771" spans="1:19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</row>
    <row r="772" spans="1:19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</row>
    <row r="773" spans="1:19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</row>
    <row r="774" spans="1:19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</row>
    <row r="775" spans="1:19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</row>
    <row r="776" spans="1:19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</row>
    <row r="777" spans="1:19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</row>
    <row r="778" spans="1:19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</row>
    <row r="779" spans="1:19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</row>
    <row r="780" spans="1:19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</row>
    <row r="781" spans="1:19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</row>
    <row r="782" spans="1:19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</row>
    <row r="783" spans="1:19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</row>
    <row r="784" spans="1:19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</row>
    <row r="785" spans="1:19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</row>
    <row r="786" spans="1:19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</row>
    <row r="787" spans="1:19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</row>
    <row r="788" spans="1:19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</row>
    <row r="789" spans="1:19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</row>
    <row r="790" spans="1:19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</row>
    <row r="791" spans="1:19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</row>
    <row r="792" spans="1:19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</row>
    <row r="793" spans="1:19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</row>
    <row r="794" spans="1:19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</row>
    <row r="795" spans="1:19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</row>
    <row r="796" spans="1:19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</row>
    <row r="797" spans="1:19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</row>
    <row r="798" spans="1:19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</row>
    <row r="799" spans="1:19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</row>
    <row r="800" spans="1:19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</row>
    <row r="801" spans="1:19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</row>
    <row r="802" spans="1:19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</row>
    <row r="803" spans="1:19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</row>
    <row r="804" spans="1:19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</row>
    <row r="805" spans="1:19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</row>
    <row r="806" spans="1:19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</row>
    <row r="807" spans="1:19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</row>
    <row r="808" spans="1:19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</row>
    <row r="809" spans="1:19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</row>
    <row r="810" spans="1:19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</row>
    <row r="811" spans="1:19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</row>
    <row r="812" spans="1:19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</row>
    <row r="813" spans="1:19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</row>
    <row r="814" spans="1:19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</row>
    <row r="815" spans="1:19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</row>
    <row r="816" spans="1:19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</row>
    <row r="817" spans="1:19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</row>
    <row r="818" spans="1:19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</row>
    <row r="819" spans="1:19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</row>
    <row r="820" spans="1:19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</row>
    <row r="821" spans="1:19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</row>
    <row r="822" spans="1:19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</row>
    <row r="823" spans="1:19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</row>
    <row r="824" spans="1:19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</row>
    <row r="825" spans="1:19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</row>
    <row r="826" spans="1:19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</row>
    <row r="827" spans="1:19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</row>
    <row r="828" spans="1:19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</row>
    <row r="829" spans="1:19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</row>
    <row r="830" spans="1:19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</row>
    <row r="831" spans="1:19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</row>
    <row r="832" spans="1:19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</row>
    <row r="833" spans="1:19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</row>
    <row r="834" spans="1:19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</row>
    <row r="835" spans="1:19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</row>
    <row r="836" spans="1:19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</row>
    <row r="837" spans="1:19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</row>
    <row r="838" spans="1:19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</row>
    <row r="839" spans="1:19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</row>
    <row r="840" spans="1:19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</row>
    <row r="841" spans="1:19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</row>
    <row r="842" spans="1:19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</row>
    <row r="843" spans="1:19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</row>
    <row r="844" spans="1:19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</row>
    <row r="845" spans="1:19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</row>
    <row r="846" spans="1:19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</row>
    <row r="847" spans="1:19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</row>
    <row r="848" spans="1:19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</row>
    <row r="849" spans="1:19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</row>
    <row r="850" spans="1:19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</row>
    <row r="851" spans="1:19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</row>
    <row r="852" spans="1:19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</row>
    <row r="853" spans="1:19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</row>
    <row r="854" spans="1:19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</row>
    <row r="855" spans="1:19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</row>
    <row r="856" spans="1:19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</row>
    <row r="857" spans="1:19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</row>
    <row r="858" spans="1:19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</row>
    <row r="859" spans="1:19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</row>
    <row r="860" spans="1:19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</row>
    <row r="861" spans="1:19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</row>
    <row r="862" spans="1:19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</row>
    <row r="863" spans="1:19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</row>
    <row r="864" spans="1:19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</row>
    <row r="865" spans="1:19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</row>
    <row r="866" spans="1:19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</row>
    <row r="867" spans="1:19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</row>
    <row r="868" spans="1:19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</row>
    <row r="869" spans="1:19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</row>
    <row r="870" spans="1:19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</row>
    <row r="871" spans="1:19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</row>
    <row r="872" spans="1:19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</row>
    <row r="873" spans="1:19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</row>
    <row r="874" spans="1:19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</row>
    <row r="875" spans="1:19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</row>
    <row r="876" spans="1:19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</row>
    <row r="877" spans="1:19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</row>
    <row r="878" spans="1:19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</row>
    <row r="879" spans="1:19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</row>
    <row r="880" spans="1:19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</row>
    <row r="881" spans="1:19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</row>
    <row r="882" spans="1:19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</row>
    <row r="883" spans="1:19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</row>
    <row r="884" spans="1:19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</row>
    <row r="885" spans="1:19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</row>
    <row r="886" spans="1:19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</row>
    <row r="887" spans="1:19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</row>
    <row r="888" spans="1:19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</row>
    <row r="889" spans="1:19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</row>
    <row r="890" spans="1:19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</row>
    <row r="891" spans="1:19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</row>
    <row r="892" spans="1:19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</row>
    <row r="893" spans="1:19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</row>
    <row r="894" spans="1:19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</row>
    <row r="895" spans="1:19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</row>
    <row r="896" spans="1:19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</row>
    <row r="897" spans="1:19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</row>
    <row r="898" spans="1:19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</row>
    <row r="899" spans="1:19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</row>
    <row r="900" spans="1:19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</row>
    <row r="901" spans="1:19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</row>
    <row r="902" spans="1:19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</row>
    <row r="903" spans="1:19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</row>
    <row r="904" spans="1:19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</row>
    <row r="905" spans="1:19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</row>
    <row r="906" spans="1:19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</row>
    <row r="907" spans="1:19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</row>
    <row r="908" spans="1:19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</row>
    <row r="909" spans="1:19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</row>
    <row r="910" spans="1:19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</row>
    <row r="911" spans="1:19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</row>
    <row r="912" spans="1:19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</row>
    <row r="913" spans="1:19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</row>
    <row r="914" spans="1:19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</row>
    <row r="915" spans="1:19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</row>
    <row r="916" spans="1:19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</row>
    <row r="917" spans="1:19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</row>
    <row r="918" spans="1:19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</row>
    <row r="919" spans="1:19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</row>
    <row r="920" spans="1:19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</row>
    <row r="921" spans="1:19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</row>
    <row r="922" spans="1:19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</row>
    <row r="923" spans="1:19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</row>
    <row r="924" spans="1:19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</row>
    <row r="925" spans="1:19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</row>
    <row r="926" spans="1:19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</row>
    <row r="927" spans="1:19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</row>
    <row r="928" spans="1:19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</row>
    <row r="929" spans="1:19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</row>
    <row r="930" spans="1:19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</row>
    <row r="931" spans="1:19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</row>
    <row r="932" spans="1:19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</row>
    <row r="933" spans="1:19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</row>
    <row r="934" spans="1:19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</row>
    <row r="935" spans="1:19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</row>
    <row r="936" spans="1:19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</row>
    <row r="937" spans="1:19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</row>
    <row r="938" spans="1:19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</row>
    <row r="939" spans="1:19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</row>
    <row r="940" spans="1:19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</row>
    <row r="941" spans="1:19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</row>
    <row r="942" spans="1:19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</row>
    <row r="943" spans="1:19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</row>
    <row r="944" spans="1:19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</row>
    <row r="945" spans="1:19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</row>
    <row r="946" spans="1:19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</row>
    <row r="947" spans="1:19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</row>
    <row r="948" spans="1:19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</row>
    <row r="949" spans="1:19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</row>
    <row r="950" spans="1:19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</row>
    <row r="951" spans="1:19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</row>
    <row r="952" spans="1:19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</row>
    <row r="953" spans="1:19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</row>
    <row r="954" spans="1:19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</row>
    <row r="955" spans="1:19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</row>
    <row r="956" spans="1:19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</row>
    <row r="957" spans="1:19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</row>
    <row r="958" spans="1:19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</row>
    <row r="959" spans="1:19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</row>
    <row r="960" spans="1:19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</row>
    <row r="961" spans="1:19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</row>
    <row r="962" spans="1:19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</row>
    <row r="963" spans="1:19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</row>
    <row r="964" spans="1:19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</row>
    <row r="965" spans="1:19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</row>
    <row r="966" spans="1:19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</row>
    <row r="967" spans="1:19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</row>
    <row r="968" spans="1:19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7"/>
      <c r="AE968" s="47"/>
      <c r="AF968" s="47"/>
      <c r="AG968" s="47"/>
      <c r="AH968" s="47"/>
      <c r="AI968" s="47"/>
      <c r="AJ968" s="47"/>
      <c r="AK968" s="47"/>
      <c r="AL968" s="47"/>
      <c r="AM968" s="47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</row>
    <row r="969" spans="1:19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  <c r="AD969" s="47"/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  <c r="AR969" s="47"/>
      <c r="AS969" s="47"/>
      <c r="AT969" s="47"/>
      <c r="AU969" s="47"/>
      <c r="AV969" s="47"/>
      <c r="AW969" s="47"/>
      <c r="AX969" s="47"/>
      <c r="AY969" s="47"/>
      <c r="AZ969" s="47"/>
      <c r="BA969" s="47"/>
      <c r="BB969" s="47"/>
      <c r="BC969" s="47"/>
      <c r="BD969" s="47"/>
      <c r="BE969" s="47"/>
      <c r="BF969" s="47"/>
      <c r="BG969" s="47"/>
      <c r="BH969" s="47"/>
      <c r="BI969" s="47"/>
      <c r="BJ969" s="47"/>
      <c r="BK969" s="47"/>
      <c r="BL969" s="47"/>
      <c r="BM969" s="47"/>
      <c r="BN969" s="47"/>
      <c r="BO969" s="47"/>
      <c r="BP969" s="47"/>
      <c r="BQ969" s="47"/>
      <c r="BR969" s="47"/>
      <c r="BS969" s="47"/>
      <c r="BT969" s="47"/>
      <c r="BU969" s="47"/>
      <c r="BV969" s="47"/>
      <c r="BW969" s="47"/>
      <c r="BX969" s="47"/>
      <c r="BY969" s="47"/>
      <c r="BZ969" s="47"/>
      <c r="CA969" s="47"/>
      <c r="CB969" s="47"/>
      <c r="CC969" s="47"/>
      <c r="CD969" s="47"/>
      <c r="CE969" s="47"/>
      <c r="CF969" s="47"/>
      <c r="CG969" s="47"/>
      <c r="CH969" s="47"/>
      <c r="CI969" s="47"/>
      <c r="CJ969" s="47"/>
      <c r="CK969" s="47"/>
      <c r="CL969" s="47"/>
      <c r="CM969" s="47"/>
      <c r="CN969" s="47"/>
      <c r="CO969" s="47"/>
      <c r="CP969" s="47"/>
      <c r="CQ969" s="47"/>
      <c r="CR969" s="47"/>
      <c r="CS969" s="47"/>
      <c r="CT969" s="47"/>
      <c r="CU969" s="47"/>
      <c r="CV969" s="47"/>
      <c r="CW969" s="47"/>
      <c r="CX969" s="47"/>
      <c r="CY969" s="47"/>
      <c r="CZ969" s="47"/>
      <c r="DA969" s="47"/>
      <c r="DB969" s="47"/>
      <c r="DC969" s="47"/>
      <c r="DD969" s="47"/>
      <c r="DE969" s="47"/>
      <c r="DF969" s="47"/>
      <c r="DG969" s="47"/>
      <c r="DH969" s="47"/>
      <c r="DI969" s="47"/>
      <c r="DJ969" s="47"/>
      <c r="DK969" s="47"/>
      <c r="DL969" s="47"/>
      <c r="DM969" s="47"/>
      <c r="DN969" s="47"/>
      <c r="DO969" s="47"/>
      <c r="DP969" s="47"/>
      <c r="DQ969" s="47"/>
      <c r="DR969" s="47"/>
      <c r="DS969" s="47"/>
      <c r="DT969" s="47"/>
      <c r="DU969" s="47"/>
      <c r="DV969" s="47"/>
      <c r="DW969" s="47"/>
      <c r="DX969" s="47"/>
      <c r="DY969" s="47"/>
      <c r="DZ969" s="47"/>
      <c r="EA969" s="47"/>
      <c r="EB969" s="47"/>
      <c r="EC969" s="47"/>
      <c r="ED969" s="47"/>
      <c r="EE969" s="47"/>
      <c r="EF969" s="47"/>
      <c r="EG969" s="47"/>
      <c r="EH969" s="47"/>
      <c r="EI969" s="47"/>
      <c r="EJ969" s="47"/>
      <c r="EK969" s="47"/>
      <c r="EL969" s="47"/>
      <c r="EM969" s="47"/>
      <c r="EN969" s="47"/>
      <c r="EO969" s="47"/>
      <c r="EP969" s="47"/>
      <c r="EQ969" s="47"/>
      <c r="ER969" s="47"/>
      <c r="ES969" s="47"/>
      <c r="ET969" s="47"/>
      <c r="EU969" s="47"/>
      <c r="EV969" s="47"/>
      <c r="EW969" s="47"/>
      <c r="EX969" s="47"/>
      <c r="EY969" s="47"/>
      <c r="EZ969" s="47"/>
      <c r="FA969" s="47"/>
      <c r="FB969" s="47"/>
      <c r="FC969" s="47"/>
      <c r="FD969" s="47"/>
      <c r="FE969" s="47"/>
      <c r="FF969" s="47"/>
      <c r="FG969" s="47"/>
      <c r="FH969" s="47"/>
      <c r="FI969" s="47"/>
      <c r="FJ969" s="47"/>
      <c r="FK969" s="47"/>
      <c r="FL969" s="47"/>
      <c r="FM969" s="47"/>
      <c r="FN969" s="47"/>
      <c r="FO969" s="47"/>
      <c r="FP969" s="47"/>
      <c r="FQ969" s="47"/>
      <c r="FR969" s="47"/>
      <c r="FS969" s="47"/>
      <c r="FT969" s="47"/>
      <c r="FU969" s="47"/>
      <c r="FV969" s="47"/>
      <c r="FW969" s="47"/>
      <c r="FX969" s="47"/>
      <c r="FY969" s="47"/>
      <c r="FZ969" s="47"/>
      <c r="GA969" s="47"/>
      <c r="GB969" s="47"/>
      <c r="GC969" s="47"/>
      <c r="GD969" s="47"/>
      <c r="GE969" s="47"/>
      <c r="GF969" s="47"/>
      <c r="GG969" s="47"/>
      <c r="GH969" s="47"/>
      <c r="GI969" s="47"/>
    </row>
    <row r="970" spans="1:19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</row>
  </sheetData>
  <sheetProtection password="9035" sheet="1" objects="1" scenarios="1"/>
  <mergeCells count="17">
    <mergeCell ref="G12:J12"/>
    <mergeCell ref="B29:C29"/>
    <mergeCell ref="G29:J29"/>
    <mergeCell ref="B21:C21"/>
    <mergeCell ref="C7:K8"/>
    <mergeCell ref="G23:H23"/>
    <mergeCell ref="G13:H13"/>
    <mergeCell ref="G14:H14"/>
    <mergeCell ref="G18:H18"/>
    <mergeCell ref="B11:C11"/>
    <mergeCell ref="G32:H32"/>
    <mergeCell ref="G31:H31"/>
    <mergeCell ref="G17:J17"/>
    <mergeCell ref="G21:J21"/>
    <mergeCell ref="G22:H22"/>
    <mergeCell ref="G30:H30"/>
    <mergeCell ref="I30:J30"/>
  </mergeCells>
  <dataValidations disablePrompts="1" xWindow="438" yWindow="417" count="10">
    <dataValidation type="list" allowBlank="1" showInputMessage="1" showErrorMessage="1" sqref="C23">
      <formula1>"-,150,200,300,"</formula1>
    </dataValidation>
    <dataValidation type="decimal" allowBlank="1" showInputMessage="1" showErrorMessage="1" sqref="C18">
      <formula1>0</formula1>
      <formula2>1000</formula2>
    </dataValidation>
    <dataValidation type="list" allowBlank="1" showInputMessage="1" showErrorMessage="1" sqref="E17">
      <formula1>"No,Yes,"</formula1>
    </dataValidation>
    <dataValidation allowBlank="1" showInputMessage="1" showErrorMessage="1" prompt="This value is the minimum stair with to install the favoured platform without tolerance." sqref="I18"/>
    <dataValidation type="list" allowBlank="1" showInputMessage="1" showErrorMessage="1" prompt="Enter if 90° side access ramp is required." sqref="C15">
      <formula1>"-,no,standard ramp 150mm,standard ramp 200mm, special ramp 200mm,"</formula1>
    </dataValidation>
    <dataValidation type="list" allowBlank="1" showInputMessage="1" showErrorMessage="1" prompt="Enter the way of fixing" sqref="C14">
      <formula1>"-,directly to the wall,on pillars 80x40,on pillars 60x60,pillars to the string,pillars in eye of staircase,"</formula1>
    </dataValidation>
    <dataValidation type="list" allowBlank="1" showInputMessage="1" showErrorMessage="1" prompt="Enter the favoured platform length." sqref="C13">
      <formula1>"-,700,750,800,850,900,1000,1200,1250"</formula1>
    </dataValidation>
    <dataValidation type="list" allowBlank="1" showInputMessage="1" showErrorMessage="1" prompt="Enter the favoured platform width." sqref="C12">
      <formula1>",-,600,620,640,650,660,670,700,720,740,750,770,800,900,1000"</formula1>
    </dataValidation>
    <dataValidation type="list" allowBlank="1" showInputMessage="1" showErrorMessage="1" prompt="Input data upper and lower ramp for feasibility check of negative curve. If you need to consider a side access ramp please enter it above at the basic Input data" sqref="C30">
      <formula1>"150,200,"</formula1>
    </dataValidation>
    <dataValidation allowBlank="1" showInputMessage="1" showErrorMessage="1" prompt="This value is the minimum stair with to install the favoured platform." sqref="I13"/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autoPageBreaks="0"/>
  </sheetPr>
  <dimension ref="A1:HT551"/>
  <sheetViews>
    <sheetView showGridLines="0" tabSelected="1" zoomScaleNormal="100" workbookViewId="0">
      <selection activeCell="F25" sqref="F25"/>
    </sheetView>
  </sheetViews>
  <sheetFormatPr baseColWidth="10" defaultColWidth="9.140625" defaultRowHeight="15" x14ac:dyDescent="0.25"/>
  <cols>
    <col min="1" max="1" width="5.7109375" customWidth="1"/>
    <col min="2" max="3" width="25.7109375" customWidth="1"/>
    <col min="5" max="5" width="16.140625" customWidth="1"/>
    <col min="6" max="6" width="9.7109375" customWidth="1"/>
    <col min="7" max="7" width="21" customWidth="1"/>
    <col min="9" max="9" width="6.42578125" customWidth="1"/>
    <col min="25" max="25" width="14.7109375" customWidth="1"/>
  </cols>
  <sheetData>
    <row r="1" spans="1:228" ht="15" customHeight="1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</row>
    <row r="2" spans="1:228" ht="15" customHeight="1" x14ac:dyDescent="0.25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6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</row>
    <row r="3" spans="1:228" ht="15" customHeight="1" x14ac:dyDescent="0.25">
      <c r="A3" s="3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6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47"/>
    </row>
    <row r="4" spans="1:228" ht="15" customHeight="1" x14ac:dyDescent="0.25">
      <c r="A4" s="3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6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47"/>
    </row>
    <row r="5" spans="1:228" ht="15" customHeight="1" x14ac:dyDescent="0.25">
      <c r="A5" s="3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47"/>
    </row>
    <row r="6" spans="1:228" ht="15" customHeight="1" x14ac:dyDescent="0.25">
      <c r="A6" s="3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47"/>
    </row>
    <row r="7" spans="1:228" ht="15" customHeight="1" x14ac:dyDescent="0.25">
      <c r="A7" s="35"/>
      <c r="B7" s="2"/>
      <c r="C7" s="104" t="s">
        <v>157</v>
      </c>
      <c r="D7" s="124"/>
      <c r="E7" s="124"/>
      <c r="F7" s="124"/>
      <c r="G7" s="124"/>
      <c r="H7" s="124"/>
      <c r="I7" s="124"/>
      <c r="J7" s="124"/>
      <c r="K7" s="124"/>
      <c r="L7" s="2"/>
      <c r="M7" s="2"/>
      <c r="N7" s="2"/>
      <c r="O7" s="2"/>
      <c r="P7" s="3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47"/>
    </row>
    <row r="8" spans="1:228" ht="15" customHeight="1" x14ac:dyDescent="0.25">
      <c r="A8" s="35"/>
      <c r="B8" s="2"/>
      <c r="C8" s="124"/>
      <c r="D8" s="124"/>
      <c r="E8" s="124"/>
      <c r="F8" s="124"/>
      <c r="G8" s="124"/>
      <c r="H8" s="124"/>
      <c r="I8" s="124"/>
      <c r="J8" s="124"/>
      <c r="K8" s="124"/>
      <c r="L8" s="2"/>
      <c r="M8" s="2"/>
      <c r="N8" s="2"/>
      <c r="O8" s="2"/>
      <c r="P8" s="36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47"/>
    </row>
    <row r="9" spans="1:228" ht="15" customHeight="1" x14ac:dyDescent="0.25">
      <c r="A9" s="3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47"/>
    </row>
    <row r="10" spans="1:228" ht="15" customHeight="1" x14ac:dyDescent="0.25">
      <c r="A10" s="3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47"/>
    </row>
    <row r="11" spans="1:228" ht="15" customHeight="1" x14ac:dyDescent="0.25">
      <c r="A11" s="3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47"/>
    </row>
    <row r="12" spans="1:228" ht="23.1" customHeight="1" x14ac:dyDescent="0.25">
      <c r="A12" s="3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47"/>
    </row>
    <row r="13" spans="1:228" ht="23.1" customHeight="1" x14ac:dyDescent="0.25">
      <c r="A13" s="35"/>
      <c r="B13" s="110" t="s">
        <v>120</v>
      </c>
      <c r="C13" s="111"/>
      <c r="D13" s="2"/>
      <c r="E13" s="2"/>
      <c r="F13" s="110" t="s">
        <v>155</v>
      </c>
      <c r="G13" s="112"/>
      <c r="H13" s="112"/>
      <c r="I13" s="111"/>
      <c r="J13" s="2"/>
      <c r="K13" s="2"/>
      <c r="L13" s="2"/>
      <c r="M13" s="2"/>
      <c r="N13" s="2"/>
      <c r="O13" s="2"/>
      <c r="P13" s="3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47"/>
    </row>
    <row r="14" spans="1:228" ht="23.1" customHeight="1" thickBot="1" x14ac:dyDescent="0.65">
      <c r="A14" s="35"/>
      <c r="B14" s="72" t="s">
        <v>121</v>
      </c>
      <c r="C14" s="45">
        <v>700</v>
      </c>
      <c r="D14" s="40"/>
      <c r="E14" s="40"/>
      <c r="F14" s="105" t="s">
        <v>135</v>
      </c>
      <c r="G14" s="106"/>
      <c r="H14" s="99">
        <f>C14+Kalkulation!C85</f>
        <v>885</v>
      </c>
      <c r="I14" s="89" t="s">
        <v>3</v>
      </c>
      <c r="J14" s="40"/>
      <c r="K14" s="40"/>
      <c r="L14" s="40"/>
      <c r="M14" s="40"/>
      <c r="N14" s="2"/>
      <c r="O14" s="2"/>
      <c r="P14" s="3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47"/>
    </row>
    <row r="15" spans="1:228" ht="23.1" customHeight="1" x14ac:dyDescent="0.6">
      <c r="A15" s="35"/>
      <c r="B15" s="72" t="s">
        <v>122</v>
      </c>
      <c r="C15" s="45">
        <v>750</v>
      </c>
      <c r="D15" s="40"/>
      <c r="E15" s="40"/>
      <c r="F15" s="2"/>
      <c r="G15" s="2"/>
      <c r="H15" s="2"/>
      <c r="I15" s="2"/>
      <c r="J15" s="40"/>
      <c r="K15" s="40"/>
      <c r="L15" s="40"/>
      <c r="M15" s="40"/>
      <c r="N15" s="2"/>
      <c r="O15" s="2"/>
      <c r="P15" s="3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47"/>
    </row>
    <row r="16" spans="1:228" ht="23.1" customHeight="1" x14ac:dyDescent="0.25">
      <c r="A16" s="35"/>
      <c r="B16" s="72" t="s">
        <v>123</v>
      </c>
      <c r="C16" s="45" t="s">
        <v>161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6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47"/>
    </row>
    <row r="17" spans="1:228" ht="23.1" customHeight="1" x14ac:dyDescent="0.25">
      <c r="A17" s="35"/>
      <c r="B17" s="72" t="s">
        <v>124</v>
      </c>
      <c r="C17" s="45" t="s">
        <v>141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6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47"/>
    </row>
    <row r="18" spans="1:228" ht="23.1" customHeight="1" x14ac:dyDescent="0.25">
      <c r="A18" s="35"/>
      <c r="B18" s="75"/>
      <c r="C18" s="2"/>
      <c r="D18" s="2"/>
      <c r="E18" s="2"/>
      <c r="J18" s="2"/>
      <c r="K18" s="2"/>
      <c r="L18" s="2"/>
      <c r="M18" s="2"/>
      <c r="N18" s="2"/>
      <c r="O18" s="2"/>
      <c r="P18" s="3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47"/>
    </row>
    <row r="19" spans="1:228" ht="23.1" customHeight="1" x14ac:dyDescent="0.25">
      <c r="A19" s="35"/>
      <c r="B19" s="75"/>
      <c r="C19" s="2"/>
      <c r="D19" s="2"/>
      <c r="E19" s="2"/>
      <c r="J19" s="2"/>
      <c r="K19" s="2"/>
      <c r="L19" s="2"/>
      <c r="M19" s="2"/>
      <c r="N19" s="2"/>
      <c r="O19" s="2"/>
      <c r="P19" s="36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47"/>
    </row>
    <row r="20" spans="1:228" ht="23.1" customHeight="1" thickBot="1" x14ac:dyDescent="0.3">
      <c r="A20" s="35"/>
      <c r="B20" s="72" t="s">
        <v>153</v>
      </c>
      <c r="C20" s="45"/>
      <c r="D20" s="2"/>
      <c r="E20" s="2"/>
      <c r="F20" s="110" t="s">
        <v>156</v>
      </c>
      <c r="G20" s="112"/>
      <c r="H20" s="112"/>
      <c r="I20" s="111"/>
      <c r="J20" s="2"/>
      <c r="K20" s="2"/>
      <c r="L20" s="2"/>
      <c r="M20" s="2"/>
      <c r="N20" s="2"/>
      <c r="O20" s="2"/>
      <c r="P20" s="3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47"/>
    </row>
    <row r="21" spans="1:228" ht="23.1" customHeight="1" thickBot="1" x14ac:dyDescent="0.3">
      <c r="A21" s="35"/>
      <c r="B21" s="72" t="s">
        <v>154</v>
      </c>
      <c r="C21" s="45"/>
      <c r="D21" s="2"/>
      <c r="E21" s="2"/>
      <c r="F21" s="105" t="s">
        <v>132</v>
      </c>
      <c r="G21" s="106"/>
      <c r="H21" s="43" t="e">
        <f>Kalkulation!S89</f>
        <v>#DIV/0!</v>
      </c>
      <c r="I21" s="100" t="s">
        <v>3</v>
      </c>
      <c r="J21" s="2"/>
      <c r="K21" s="2"/>
      <c r="L21" s="2"/>
      <c r="M21" s="2"/>
      <c r="N21" s="2"/>
      <c r="O21" s="2"/>
      <c r="P21" s="3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47"/>
    </row>
    <row r="22" spans="1:228" ht="23.1" customHeight="1" thickBot="1" x14ac:dyDescent="0.3">
      <c r="A22" s="35"/>
      <c r="B22" s="72" t="s">
        <v>131</v>
      </c>
      <c r="C22" s="45">
        <v>200</v>
      </c>
      <c r="D22" s="2"/>
      <c r="E22" s="2"/>
      <c r="F22" s="105" t="s">
        <v>133</v>
      </c>
      <c r="G22" s="106"/>
      <c r="H22" s="43" t="e">
        <f>Kalkulation!O115</f>
        <v>#DIV/0!</v>
      </c>
      <c r="I22" s="100" t="s">
        <v>3</v>
      </c>
      <c r="J22" s="2"/>
      <c r="K22" s="2"/>
      <c r="L22" s="2"/>
      <c r="M22" s="2"/>
      <c r="N22" s="2"/>
      <c r="O22" s="2"/>
      <c r="P22" s="3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47"/>
    </row>
    <row r="23" spans="1:228" ht="23.1" customHeight="1" x14ac:dyDescent="0.25">
      <c r="A23" s="3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6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47"/>
    </row>
    <row r="24" spans="1:228" ht="23.1" customHeight="1" x14ac:dyDescent="0.25">
      <c r="A24" s="3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47"/>
    </row>
    <row r="25" spans="1:228" ht="23.1" customHeight="1" x14ac:dyDescent="0.25">
      <c r="A25" s="3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47"/>
    </row>
    <row r="26" spans="1:228" ht="23.1" customHeight="1" x14ac:dyDescent="0.25">
      <c r="A26" s="3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6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47"/>
    </row>
    <row r="27" spans="1:228" ht="23.1" customHeight="1" x14ac:dyDescent="0.25">
      <c r="A27" s="35"/>
      <c r="B27" s="2"/>
      <c r="C27" s="2"/>
      <c r="D27" s="2"/>
      <c r="E27" s="2"/>
      <c r="J27" s="2"/>
      <c r="K27" s="2"/>
      <c r="L27" s="2"/>
      <c r="M27" s="2"/>
      <c r="N27" s="2"/>
      <c r="O27" s="2"/>
      <c r="P27" s="3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47"/>
    </row>
    <row r="28" spans="1:228" ht="23.1" customHeight="1" x14ac:dyDescent="0.25">
      <c r="A28" s="35"/>
      <c r="B28" s="2"/>
      <c r="C28" s="2"/>
      <c r="D28" s="2"/>
      <c r="E28" s="2"/>
      <c r="J28" s="2"/>
      <c r="K28" s="2"/>
      <c r="L28" s="2"/>
      <c r="M28" s="2"/>
      <c r="N28" s="2"/>
      <c r="O28" s="2"/>
      <c r="P28" s="36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47"/>
    </row>
    <row r="29" spans="1:228" ht="23.1" customHeight="1" x14ac:dyDescent="0.25">
      <c r="A29" s="35"/>
      <c r="B29" s="2"/>
      <c r="C29" s="2"/>
      <c r="D29" s="2"/>
      <c r="E29" s="2"/>
      <c r="J29" s="2"/>
      <c r="K29" s="2"/>
      <c r="L29" s="2"/>
      <c r="M29" s="2"/>
      <c r="N29" s="2"/>
      <c r="O29" s="2"/>
      <c r="P29" s="36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47"/>
    </row>
    <row r="30" spans="1:228" ht="23.1" customHeight="1" x14ac:dyDescent="0.25">
      <c r="A30" s="3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3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47"/>
    </row>
    <row r="31" spans="1:228" ht="23.1" customHeight="1" x14ac:dyDescent="0.25">
      <c r="A31" s="3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6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47"/>
    </row>
    <row r="32" spans="1:228" ht="23.1" customHeight="1" x14ac:dyDescent="0.25">
      <c r="A32" s="3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6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47"/>
    </row>
    <row r="33" spans="1:228" ht="23.1" customHeight="1" x14ac:dyDescent="0.25">
      <c r="A33" s="3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6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47"/>
    </row>
    <row r="34" spans="1:228" ht="23.1" customHeight="1" x14ac:dyDescent="0.25">
      <c r="A34" s="3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6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47"/>
    </row>
    <row r="35" spans="1:228" ht="23.1" customHeight="1" x14ac:dyDescent="0.25">
      <c r="A35" s="3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6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47"/>
    </row>
    <row r="36" spans="1:228" ht="18.75" customHeight="1" x14ac:dyDescent="0.25">
      <c r="A36" s="3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6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47"/>
    </row>
    <row r="37" spans="1:228" ht="16.5" x14ac:dyDescent="0.3">
      <c r="A37" s="50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6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47"/>
    </row>
    <row r="38" spans="1:228" ht="16.5" x14ac:dyDescent="0.3">
      <c r="A38" s="50" t="s">
        <v>168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36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47"/>
    </row>
    <row r="39" spans="1:228" ht="17.25" thickBot="1" x14ac:dyDescent="0.3">
      <c r="A39" s="60" t="s">
        <v>138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9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47"/>
    </row>
    <row r="40" spans="1:228" ht="0.75" customHeight="1" thickBo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47"/>
    </row>
    <row r="41" spans="1:2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47"/>
    </row>
    <row r="42" spans="1:2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47"/>
    </row>
    <row r="43" spans="1:2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47"/>
    </row>
    <row r="44" spans="1:2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47"/>
    </row>
    <row r="45" spans="1:2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47"/>
    </row>
    <row r="46" spans="1:22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47"/>
    </row>
    <row r="47" spans="1:2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47"/>
    </row>
    <row r="48" spans="1:2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47"/>
    </row>
    <row r="49" spans="1:2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47"/>
    </row>
    <row r="50" spans="1:2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47"/>
    </row>
    <row r="51" spans="1:2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47"/>
    </row>
    <row r="52" spans="1:2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47"/>
    </row>
    <row r="53" spans="1:2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47"/>
    </row>
    <row r="54" spans="1:2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47"/>
    </row>
    <row r="55" spans="1:2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47"/>
    </row>
    <row r="56" spans="1:2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</row>
    <row r="57" spans="1:2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</row>
    <row r="58" spans="1:2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</row>
    <row r="59" spans="1:22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</row>
    <row r="60" spans="1:22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</row>
    <row r="61" spans="1:22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</row>
    <row r="62" spans="1:22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</row>
    <row r="63" spans="1:22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</row>
    <row r="64" spans="1:22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</row>
    <row r="65" spans="1:2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</row>
    <row r="66" spans="1:2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</row>
    <row r="67" spans="1:2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</row>
    <row r="68" spans="1:2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</row>
    <row r="69" spans="1:2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</row>
    <row r="70" spans="1:2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</row>
    <row r="71" spans="1:2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</row>
    <row r="72" spans="1:2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</row>
    <row r="73" spans="1:2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</row>
    <row r="74" spans="1:2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</row>
    <row r="75" spans="1:2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</row>
    <row r="76" spans="1:2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</row>
    <row r="77" spans="1:2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</row>
    <row r="78" spans="1:2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</row>
    <row r="79" spans="1:2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</row>
    <row r="80" spans="1:2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</row>
    <row r="81" spans="1:2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</row>
    <row r="82" spans="1:2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</row>
    <row r="83" spans="1:2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</row>
    <row r="84" spans="1:2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</row>
    <row r="85" spans="1:2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</row>
    <row r="86" spans="1:2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</row>
    <row r="87" spans="1:2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</row>
    <row r="88" spans="1:2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</row>
    <row r="89" spans="1:2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</row>
    <row r="90" spans="1:2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</row>
    <row r="91" spans="1:2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</row>
    <row r="92" spans="1:2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</row>
    <row r="93" spans="1:2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</row>
    <row r="94" spans="1:2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</row>
    <row r="95" spans="1:2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</row>
    <row r="96" spans="1:2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</row>
    <row r="97" spans="1:2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</row>
    <row r="98" spans="1:2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</row>
    <row r="99" spans="1:2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</row>
    <row r="100" spans="1:2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</row>
    <row r="101" spans="1:2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</row>
    <row r="102" spans="1:2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</row>
    <row r="103" spans="1:2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</row>
    <row r="104" spans="1:2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</row>
    <row r="105" spans="1:2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</row>
    <row r="106" spans="1:2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</row>
    <row r="107" spans="1:2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</row>
    <row r="108" spans="1:2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</row>
    <row r="109" spans="1:2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</row>
    <row r="110" spans="1:2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</row>
    <row r="111" spans="1:2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</row>
    <row r="112" spans="1:2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</row>
    <row r="113" spans="1:2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</row>
    <row r="114" spans="1:2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</row>
    <row r="115" spans="1:2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</row>
    <row r="116" spans="1:2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</row>
    <row r="117" spans="1:2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</row>
    <row r="118" spans="1:2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</row>
    <row r="119" spans="1:2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</row>
    <row r="120" spans="1:2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</row>
    <row r="121" spans="1:2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</row>
    <row r="122" spans="1:2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</row>
    <row r="123" spans="1:2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</row>
    <row r="124" spans="1:2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</row>
    <row r="125" spans="1:2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</row>
    <row r="126" spans="1:2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</row>
    <row r="127" spans="1:2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</row>
    <row r="128" spans="1:2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</row>
    <row r="129" spans="1:2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</row>
    <row r="130" spans="1:2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</row>
    <row r="131" spans="1:2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</row>
    <row r="132" spans="1:2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</row>
    <row r="133" spans="1:2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</row>
    <row r="134" spans="1:2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</row>
    <row r="135" spans="1:2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</row>
    <row r="136" spans="1:2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</row>
    <row r="137" spans="1:2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</row>
    <row r="138" spans="1:2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</row>
    <row r="139" spans="1:2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</row>
    <row r="140" spans="1:2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</row>
    <row r="141" spans="1:2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</row>
    <row r="142" spans="1:2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</row>
    <row r="143" spans="1:2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</row>
    <row r="144" spans="1:2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</row>
    <row r="145" spans="1:2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</row>
    <row r="146" spans="1:2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</row>
    <row r="147" spans="1:2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</row>
    <row r="148" spans="1:2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</row>
    <row r="149" spans="1:2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</row>
    <row r="150" spans="1:2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</row>
    <row r="151" spans="1:2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</row>
    <row r="152" spans="1:2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</row>
    <row r="153" spans="1:2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</row>
    <row r="154" spans="1:2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</row>
    <row r="155" spans="1:2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</row>
    <row r="156" spans="1:2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</row>
    <row r="157" spans="1:2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</row>
    <row r="158" spans="1:2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</row>
    <row r="159" spans="1:2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</row>
    <row r="160" spans="1:2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</row>
    <row r="161" spans="1:2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</row>
    <row r="162" spans="1:2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</row>
    <row r="163" spans="1:2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</row>
    <row r="164" spans="1:2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</row>
    <row r="165" spans="1:2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</row>
    <row r="166" spans="1:2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</row>
    <row r="167" spans="1:2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</row>
    <row r="168" spans="1:2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</row>
    <row r="169" spans="1:2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</row>
    <row r="170" spans="1:2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</row>
    <row r="171" spans="1:2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</row>
    <row r="172" spans="1:2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</row>
    <row r="173" spans="1:2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</row>
    <row r="174" spans="1:2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</row>
    <row r="175" spans="1:2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</row>
    <row r="176" spans="1:2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</row>
    <row r="177" spans="1:2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</row>
    <row r="178" spans="1:2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</row>
    <row r="179" spans="1:2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</row>
    <row r="180" spans="1:2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</row>
    <row r="181" spans="1:2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</row>
    <row r="182" spans="1:2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</row>
    <row r="183" spans="1:2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</row>
    <row r="184" spans="1:2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</row>
    <row r="185" spans="1:2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</row>
    <row r="186" spans="1:2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</row>
    <row r="187" spans="1:2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</row>
    <row r="188" spans="1:2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</row>
    <row r="189" spans="1:2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</row>
    <row r="190" spans="1:2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</row>
    <row r="191" spans="1:2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</row>
    <row r="192" spans="1:2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</row>
    <row r="193" spans="1:2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</row>
    <row r="194" spans="1:2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</row>
    <row r="195" spans="1:2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</row>
    <row r="196" spans="1:2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</row>
    <row r="197" spans="1:2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</row>
    <row r="198" spans="1:2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</row>
    <row r="199" spans="1:2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</row>
    <row r="200" spans="1:2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</row>
    <row r="201" spans="1:2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</row>
    <row r="202" spans="1:2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</row>
    <row r="203" spans="1:2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</row>
    <row r="204" spans="1:2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</row>
    <row r="205" spans="1:2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</row>
    <row r="206" spans="1:2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</row>
    <row r="207" spans="1:2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</row>
    <row r="208" spans="1:2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</row>
    <row r="209" spans="1:2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</row>
    <row r="210" spans="1:2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</row>
    <row r="211" spans="1:2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</row>
    <row r="212" spans="1:2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</row>
    <row r="213" spans="1:2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</row>
    <row r="214" spans="1:2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</row>
    <row r="215" spans="1:2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</row>
    <row r="216" spans="1:2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</row>
    <row r="217" spans="1:2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</row>
    <row r="218" spans="1:2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</row>
    <row r="219" spans="1:2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</row>
    <row r="220" spans="1:2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</row>
    <row r="221" spans="1:2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</row>
    <row r="222" spans="1:2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</row>
    <row r="223" spans="1:2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</row>
    <row r="224" spans="1:2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</row>
    <row r="225" spans="1:2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</row>
    <row r="226" spans="1:2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</row>
    <row r="227" spans="1:2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</row>
    <row r="228" spans="1:2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</row>
    <row r="229" spans="1:2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</row>
    <row r="230" spans="1:2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</row>
    <row r="231" spans="1:2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</row>
    <row r="232" spans="1:2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</row>
    <row r="233" spans="1:2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</row>
    <row r="234" spans="1:2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</row>
    <row r="235" spans="1:2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</row>
    <row r="236" spans="1:2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</row>
    <row r="237" spans="1:2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</row>
    <row r="238" spans="1:2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</row>
    <row r="239" spans="1:2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</row>
    <row r="240" spans="1:2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</row>
    <row r="241" spans="1:2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</row>
    <row r="242" spans="1:2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</row>
    <row r="243" spans="1:2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</row>
    <row r="244" spans="1:2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</row>
    <row r="245" spans="1:2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</row>
    <row r="246" spans="1:2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</row>
    <row r="247" spans="1:2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</row>
    <row r="248" spans="1:2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</row>
    <row r="249" spans="1:2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</row>
    <row r="250" spans="1:2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</row>
    <row r="251" spans="1:2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</row>
    <row r="252" spans="1:2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</row>
    <row r="253" spans="1:2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</row>
    <row r="254" spans="1:2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</row>
    <row r="255" spans="1:2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</row>
    <row r="256" spans="1:2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</row>
    <row r="257" spans="1:2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</row>
    <row r="258" spans="1:2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</row>
    <row r="259" spans="1:2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</row>
    <row r="260" spans="1:2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</row>
    <row r="261" spans="1:2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</row>
    <row r="262" spans="1:2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</row>
    <row r="263" spans="1:2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</row>
    <row r="264" spans="1:2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</row>
    <row r="265" spans="1:2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</row>
    <row r="266" spans="1:2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</row>
    <row r="267" spans="1:2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</row>
    <row r="268" spans="1:2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</row>
    <row r="269" spans="1:2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</row>
    <row r="270" spans="1:2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</row>
    <row r="271" spans="1:2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</row>
    <row r="272" spans="1:2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</row>
    <row r="273" spans="1:2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</row>
    <row r="274" spans="1:2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</row>
    <row r="275" spans="1:2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</row>
    <row r="276" spans="1:2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</row>
    <row r="277" spans="1:2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</row>
    <row r="278" spans="1:2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</row>
    <row r="279" spans="1:2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</row>
    <row r="280" spans="1:2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</row>
    <row r="281" spans="1:2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</row>
    <row r="282" spans="1:2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</row>
    <row r="283" spans="1:2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</row>
    <row r="284" spans="1:2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</row>
    <row r="285" spans="1:2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</row>
    <row r="286" spans="1:2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</row>
    <row r="287" spans="1:2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</row>
    <row r="288" spans="1:2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</row>
    <row r="289" spans="1:2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</row>
    <row r="290" spans="1:2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</row>
    <row r="291" spans="1:2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</row>
    <row r="292" spans="1:2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</row>
    <row r="293" spans="1:2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</row>
    <row r="294" spans="1:2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</row>
    <row r="295" spans="1:2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</row>
    <row r="296" spans="1:2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</row>
    <row r="297" spans="1:2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</row>
    <row r="298" spans="1:2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</row>
    <row r="299" spans="1:2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</row>
    <row r="300" spans="1:2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</row>
    <row r="301" spans="1:2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</row>
    <row r="302" spans="1:2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</row>
    <row r="303" spans="1:2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</row>
    <row r="304" spans="1:2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</row>
    <row r="305" spans="1:2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</row>
    <row r="306" spans="1:2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</row>
    <row r="307" spans="1:2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</row>
    <row r="308" spans="1:2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</row>
    <row r="309" spans="1:2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</row>
    <row r="310" spans="1:2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</row>
    <row r="311" spans="1:2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</row>
    <row r="312" spans="1:2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</row>
    <row r="313" spans="1:2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</row>
    <row r="314" spans="1:2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</row>
    <row r="315" spans="1:2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</row>
    <row r="316" spans="1:2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</row>
    <row r="317" spans="1:2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</row>
    <row r="318" spans="1:2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</row>
    <row r="319" spans="1:2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</row>
    <row r="320" spans="1:2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</row>
    <row r="321" spans="1:2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</row>
    <row r="322" spans="1:2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</row>
    <row r="323" spans="1:2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</row>
    <row r="324" spans="1:2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</row>
    <row r="325" spans="1:2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</row>
    <row r="326" spans="1:2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</row>
    <row r="327" spans="1:2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</row>
    <row r="328" spans="1:2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</row>
    <row r="329" spans="1:2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</row>
    <row r="330" spans="1:2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</row>
    <row r="331" spans="1:2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</row>
    <row r="332" spans="1:2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</row>
    <row r="333" spans="1:2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</row>
    <row r="334" spans="1:2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</row>
    <row r="335" spans="1:2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</row>
    <row r="336" spans="1:2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</row>
    <row r="337" spans="1:2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</row>
    <row r="338" spans="1:2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</row>
    <row r="339" spans="1:2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</row>
    <row r="340" spans="1:2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</row>
    <row r="341" spans="1:2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</row>
    <row r="342" spans="1:2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</row>
    <row r="343" spans="1:2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</row>
    <row r="344" spans="1:2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</row>
    <row r="345" spans="1:2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</row>
    <row r="346" spans="1:2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</row>
    <row r="347" spans="1:2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</row>
    <row r="348" spans="1:2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</row>
    <row r="349" spans="1:2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</row>
    <row r="350" spans="1:2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</row>
    <row r="351" spans="1:2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</row>
    <row r="352" spans="1:2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</row>
    <row r="353" spans="1:2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</row>
    <row r="354" spans="1:2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</row>
    <row r="355" spans="1:2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</row>
    <row r="356" spans="1:2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</row>
    <row r="357" spans="1:2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</row>
    <row r="358" spans="1:2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</row>
    <row r="359" spans="1:2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</row>
    <row r="360" spans="1:2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</row>
    <row r="361" spans="1:2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</row>
    <row r="362" spans="1:2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</row>
    <row r="363" spans="1:2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</row>
    <row r="364" spans="1:2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</row>
    <row r="365" spans="1:2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</row>
    <row r="366" spans="1:2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</row>
    <row r="367" spans="1:2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</row>
    <row r="368" spans="1:2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</row>
    <row r="369" spans="1:2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</row>
    <row r="370" spans="1:2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</row>
    <row r="371" spans="1:2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</row>
    <row r="372" spans="1:2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</row>
    <row r="373" spans="1:2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</row>
    <row r="374" spans="1:2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</row>
    <row r="375" spans="1:2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</row>
    <row r="376" spans="1:2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</row>
    <row r="377" spans="1:2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</row>
    <row r="378" spans="1:2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</row>
    <row r="379" spans="1:2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</row>
    <row r="380" spans="1:2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</row>
    <row r="381" spans="1:2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</row>
    <row r="382" spans="1:2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</row>
    <row r="383" spans="1:2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</row>
    <row r="384" spans="1:2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</row>
    <row r="385" spans="1:2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</row>
    <row r="386" spans="1:2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</row>
    <row r="387" spans="1:2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</row>
    <row r="388" spans="1:2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</row>
    <row r="389" spans="1:2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</row>
    <row r="390" spans="1:2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</row>
    <row r="391" spans="1:2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</row>
    <row r="392" spans="1:2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</row>
    <row r="393" spans="1:2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</row>
    <row r="394" spans="1:2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</row>
    <row r="395" spans="1:2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</row>
    <row r="396" spans="1:2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</row>
    <row r="397" spans="1:2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</row>
    <row r="398" spans="1:2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</row>
    <row r="399" spans="1:2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</row>
    <row r="400" spans="1:2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</row>
    <row r="401" spans="1:2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</row>
    <row r="402" spans="1:2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</row>
    <row r="403" spans="1:2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</row>
    <row r="404" spans="1:2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</row>
    <row r="405" spans="1:2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</row>
    <row r="406" spans="1:2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</row>
    <row r="407" spans="1:2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</row>
    <row r="408" spans="1:2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</row>
    <row r="409" spans="1:2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</row>
    <row r="410" spans="1:2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</row>
    <row r="411" spans="1:2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</row>
    <row r="412" spans="1:2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</row>
    <row r="413" spans="1:2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</row>
    <row r="414" spans="1:2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</row>
    <row r="415" spans="1:2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</row>
    <row r="416" spans="1:2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</row>
    <row r="417" spans="1:2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</row>
    <row r="418" spans="1:2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</row>
    <row r="419" spans="1:2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</row>
    <row r="420" spans="1:2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</row>
    <row r="421" spans="1:2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</row>
    <row r="422" spans="1:2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</row>
    <row r="423" spans="1:2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</row>
    <row r="424" spans="1:2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</row>
    <row r="425" spans="1:2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</row>
    <row r="426" spans="1:2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</row>
    <row r="427" spans="1:2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</row>
    <row r="428" spans="1:2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</row>
    <row r="429" spans="1:2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</row>
    <row r="430" spans="1:2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</row>
    <row r="431" spans="1:2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</row>
    <row r="432" spans="1:2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</row>
    <row r="433" spans="1:2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</row>
    <row r="434" spans="1:2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</row>
    <row r="435" spans="1:2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</row>
    <row r="436" spans="1:2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</row>
    <row r="437" spans="1:2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</row>
    <row r="438" spans="1:2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</row>
    <row r="439" spans="1:2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</row>
    <row r="440" spans="1:2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</row>
    <row r="441" spans="1:2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</row>
    <row r="442" spans="1:2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</row>
    <row r="443" spans="1:2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</row>
    <row r="444" spans="1:2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</row>
    <row r="445" spans="1:2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</row>
    <row r="446" spans="1:2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</row>
    <row r="447" spans="1:2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</row>
    <row r="448" spans="1:2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</row>
    <row r="449" spans="1:2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</row>
    <row r="450" spans="1:2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</row>
    <row r="451" spans="1:2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</row>
    <row r="452" spans="1:2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</row>
    <row r="453" spans="1:2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</row>
    <row r="454" spans="1:2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</row>
    <row r="455" spans="1:2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</row>
    <row r="456" spans="1:2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</row>
    <row r="457" spans="1:2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</row>
    <row r="458" spans="1:2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</row>
    <row r="459" spans="1:2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</row>
    <row r="460" spans="1:2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</row>
    <row r="461" spans="1:2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</row>
    <row r="462" spans="1:2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</row>
    <row r="463" spans="1:2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</row>
    <row r="464" spans="1:2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</row>
    <row r="465" spans="1:2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</row>
    <row r="466" spans="1:227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7"/>
      <c r="AS466" s="47"/>
      <c r="AT466" s="47"/>
      <c r="AU466" s="47"/>
      <c r="AV466" s="47"/>
      <c r="AW466" s="47"/>
      <c r="AX466" s="47"/>
      <c r="AY466" s="47"/>
      <c r="AZ466" s="47"/>
      <c r="BA466" s="47"/>
      <c r="BB466" s="47"/>
      <c r="BC466" s="47"/>
      <c r="BD466" s="47"/>
      <c r="BE466" s="47"/>
      <c r="BF466" s="47"/>
      <c r="BG466" s="47"/>
      <c r="BH466" s="47"/>
      <c r="BI466" s="47"/>
      <c r="BJ466" s="47"/>
      <c r="BK466" s="47"/>
      <c r="BL466" s="47"/>
      <c r="BM466" s="47"/>
      <c r="BN466" s="47"/>
      <c r="BO466" s="47"/>
      <c r="BP466" s="47"/>
      <c r="BQ466" s="47"/>
      <c r="BR466" s="47"/>
      <c r="BS466" s="47"/>
      <c r="BT466" s="47"/>
      <c r="BU466" s="47"/>
      <c r="BV466" s="47"/>
      <c r="BW466" s="47"/>
      <c r="BX466" s="47"/>
      <c r="BY466" s="47"/>
      <c r="BZ466" s="47"/>
      <c r="CA466" s="47"/>
      <c r="CB466" s="47"/>
      <c r="CC466" s="47"/>
      <c r="CD466" s="47"/>
      <c r="CE466" s="47"/>
      <c r="CF466" s="47"/>
      <c r="CG466" s="47"/>
      <c r="CH466" s="47"/>
      <c r="CI466" s="47"/>
      <c r="CJ466" s="47"/>
      <c r="CK466" s="47"/>
      <c r="CL466" s="47"/>
      <c r="CM466" s="47"/>
      <c r="CN466" s="47"/>
      <c r="CO466" s="47"/>
      <c r="CP466" s="47"/>
      <c r="CQ466" s="47"/>
      <c r="CR466" s="47"/>
      <c r="CS466" s="47"/>
      <c r="CT466" s="47"/>
      <c r="CU466" s="47"/>
      <c r="CV466" s="47"/>
      <c r="CW466" s="47"/>
      <c r="CX466" s="47"/>
      <c r="CY466" s="47"/>
      <c r="CZ466" s="47"/>
      <c r="DA466" s="47"/>
      <c r="DB466" s="47"/>
      <c r="DC466" s="47"/>
      <c r="DD466" s="47"/>
      <c r="DE466" s="47"/>
      <c r="DF466" s="47"/>
      <c r="DG466" s="47"/>
      <c r="DH466" s="47"/>
      <c r="DI466" s="47"/>
      <c r="DJ466" s="47"/>
      <c r="DK466" s="47"/>
      <c r="DL466" s="47"/>
      <c r="DM466" s="47"/>
      <c r="DN466" s="47"/>
      <c r="DO466" s="47"/>
      <c r="DP466" s="47"/>
      <c r="DQ466" s="47"/>
      <c r="DR466" s="47"/>
      <c r="DS466" s="47"/>
      <c r="DT466" s="47"/>
      <c r="DU466" s="47"/>
      <c r="DV466" s="47"/>
      <c r="DW466" s="47"/>
      <c r="DX466" s="47"/>
      <c r="DY466" s="47"/>
      <c r="DZ466" s="47"/>
      <c r="EA466" s="47"/>
      <c r="EB466" s="47"/>
      <c r="EC466" s="47"/>
      <c r="ED466" s="47"/>
      <c r="EE466" s="47"/>
      <c r="EF466" s="47"/>
      <c r="EG466" s="47"/>
      <c r="EH466" s="47"/>
      <c r="EI466" s="47"/>
      <c r="EJ466" s="47"/>
      <c r="EK466" s="47"/>
      <c r="EL466" s="47"/>
      <c r="EM466" s="47"/>
      <c r="EN466" s="47"/>
      <c r="EO466" s="47"/>
      <c r="EP466" s="47"/>
      <c r="EQ466" s="47"/>
      <c r="ER466" s="47"/>
      <c r="ES466" s="47"/>
      <c r="ET466" s="47"/>
      <c r="EU466" s="47"/>
      <c r="EV466" s="47"/>
      <c r="EW466" s="47"/>
      <c r="EX466" s="47"/>
      <c r="EY466" s="47"/>
      <c r="EZ466" s="47"/>
      <c r="FA466" s="47"/>
      <c r="FB466" s="47"/>
      <c r="FC466" s="47"/>
      <c r="FD466" s="47"/>
      <c r="FE466" s="47"/>
      <c r="FF466" s="47"/>
      <c r="FG466" s="47"/>
      <c r="FH466" s="47"/>
      <c r="FI466" s="47"/>
      <c r="FJ466" s="47"/>
      <c r="FK466" s="47"/>
      <c r="FL466" s="47"/>
      <c r="FM466" s="47"/>
      <c r="FN466" s="47"/>
      <c r="FO466" s="47"/>
      <c r="FP466" s="47"/>
      <c r="FQ466" s="47"/>
      <c r="FR466" s="47"/>
      <c r="FS466" s="47"/>
      <c r="FT466" s="47"/>
      <c r="FU466" s="47"/>
      <c r="FV466" s="47"/>
      <c r="FW466" s="47"/>
      <c r="FX466" s="47"/>
      <c r="FY466" s="47"/>
      <c r="FZ466" s="47"/>
      <c r="GA466" s="47"/>
      <c r="GB466" s="47"/>
      <c r="GC466" s="47"/>
      <c r="GD466" s="47"/>
      <c r="GE466" s="47"/>
      <c r="GF466" s="47"/>
      <c r="GG466" s="47"/>
      <c r="GH466" s="47"/>
      <c r="GI466" s="47"/>
      <c r="GJ466" s="47"/>
      <c r="GK466" s="47"/>
      <c r="GL466" s="47"/>
      <c r="GM466" s="47"/>
      <c r="GN466" s="47"/>
      <c r="GO466" s="47"/>
      <c r="GP466" s="47"/>
      <c r="GQ466" s="47"/>
      <c r="GR466" s="47"/>
      <c r="GS466" s="47"/>
      <c r="GT466" s="47"/>
      <c r="GU466" s="47"/>
      <c r="GV466" s="47"/>
      <c r="GW466" s="47"/>
      <c r="GX466" s="47"/>
      <c r="GY466" s="47"/>
      <c r="GZ466" s="47"/>
      <c r="HA466" s="47"/>
      <c r="HB466" s="47"/>
      <c r="HC466" s="47"/>
      <c r="HD466" s="47"/>
      <c r="HE466" s="47"/>
      <c r="HF466" s="47"/>
      <c r="HG466" s="47"/>
      <c r="HH466" s="47"/>
      <c r="HI466" s="47"/>
      <c r="HJ466" s="47"/>
      <c r="HK466" s="47"/>
      <c r="HL466" s="47"/>
      <c r="HM466" s="47"/>
      <c r="HN466" s="47"/>
      <c r="HO466" s="47"/>
      <c r="HP466" s="47"/>
      <c r="HQ466" s="47"/>
      <c r="HR466" s="47"/>
      <c r="HS466" s="47"/>
    </row>
    <row r="467" spans="1:227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7"/>
      <c r="AS467" s="47"/>
      <c r="AT467" s="47"/>
      <c r="AU467" s="47"/>
      <c r="AV467" s="47"/>
      <c r="AW467" s="47"/>
      <c r="AX467" s="47"/>
      <c r="AY467" s="47"/>
      <c r="AZ467" s="47"/>
      <c r="BA467" s="47"/>
      <c r="BB467" s="47"/>
      <c r="BC467" s="47"/>
      <c r="BD467" s="47"/>
      <c r="BE467" s="47"/>
      <c r="BF467" s="47"/>
      <c r="BG467" s="47"/>
      <c r="BH467" s="47"/>
      <c r="BI467" s="47"/>
      <c r="BJ467" s="47"/>
      <c r="BK467" s="47"/>
      <c r="BL467" s="47"/>
      <c r="BM467" s="47"/>
      <c r="BN467" s="47"/>
      <c r="BO467" s="47"/>
      <c r="BP467" s="47"/>
      <c r="BQ467" s="47"/>
      <c r="BR467" s="47"/>
      <c r="BS467" s="47"/>
      <c r="BT467" s="47"/>
      <c r="BU467" s="47"/>
      <c r="BV467" s="47"/>
      <c r="BW467" s="47"/>
      <c r="BX467" s="47"/>
      <c r="BY467" s="47"/>
      <c r="BZ467" s="47"/>
      <c r="CA467" s="47"/>
      <c r="CB467" s="47"/>
      <c r="CC467" s="47"/>
      <c r="CD467" s="47"/>
      <c r="CE467" s="47"/>
      <c r="CF467" s="47"/>
      <c r="CG467" s="47"/>
      <c r="CH467" s="47"/>
      <c r="CI467" s="47"/>
      <c r="CJ467" s="47"/>
      <c r="CK467" s="47"/>
      <c r="CL467" s="47"/>
      <c r="CM467" s="47"/>
      <c r="CN467" s="47"/>
      <c r="CO467" s="47"/>
      <c r="CP467" s="47"/>
      <c r="CQ467" s="47"/>
      <c r="CR467" s="47"/>
      <c r="CS467" s="47"/>
      <c r="CT467" s="47"/>
      <c r="CU467" s="47"/>
      <c r="CV467" s="47"/>
      <c r="CW467" s="47"/>
      <c r="CX467" s="47"/>
      <c r="CY467" s="47"/>
      <c r="CZ467" s="47"/>
      <c r="DA467" s="47"/>
      <c r="DB467" s="47"/>
      <c r="DC467" s="47"/>
      <c r="DD467" s="47"/>
      <c r="DE467" s="47"/>
      <c r="DF467" s="47"/>
      <c r="DG467" s="47"/>
      <c r="DH467" s="47"/>
      <c r="DI467" s="47"/>
      <c r="DJ467" s="47"/>
      <c r="DK467" s="47"/>
      <c r="DL467" s="47"/>
      <c r="DM467" s="47"/>
      <c r="DN467" s="47"/>
      <c r="DO467" s="47"/>
      <c r="DP467" s="47"/>
      <c r="DQ467" s="47"/>
      <c r="DR467" s="47"/>
      <c r="DS467" s="47"/>
      <c r="DT467" s="47"/>
      <c r="DU467" s="47"/>
      <c r="DV467" s="47"/>
      <c r="DW467" s="47"/>
      <c r="DX467" s="47"/>
      <c r="DY467" s="47"/>
      <c r="DZ467" s="47"/>
      <c r="EA467" s="47"/>
      <c r="EB467" s="47"/>
      <c r="EC467" s="47"/>
      <c r="ED467" s="47"/>
      <c r="EE467" s="47"/>
      <c r="EF467" s="47"/>
      <c r="EG467" s="47"/>
      <c r="EH467" s="47"/>
      <c r="EI467" s="47"/>
      <c r="EJ467" s="47"/>
      <c r="EK467" s="47"/>
      <c r="EL467" s="47"/>
      <c r="EM467" s="47"/>
      <c r="EN467" s="47"/>
      <c r="EO467" s="47"/>
      <c r="EP467" s="47"/>
      <c r="EQ467" s="47"/>
      <c r="ER467" s="47"/>
      <c r="ES467" s="47"/>
      <c r="ET467" s="47"/>
      <c r="EU467" s="47"/>
      <c r="EV467" s="47"/>
      <c r="EW467" s="47"/>
      <c r="EX467" s="47"/>
      <c r="EY467" s="47"/>
      <c r="EZ467" s="47"/>
      <c r="FA467" s="47"/>
      <c r="FB467" s="47"/>
      <c r="FC467" s="47"/>
      <c r="FD467" s="47"/>
      <c r="FE467" s="47"/>
      <c r="FF467" s="47"/>
      <c r="FG467" s="47"/>
      <c r="FH467" s="47"/>
      <c r="FI467" s="47"/>
      <c r="FJ467" s="47"/>
      <c r="FK467" s="47"/>
      <c r="FL467" s="47"/>
      <c r="FM467" s="47"/>
      <c r="FN467" s="47"/>
      <c r="FO467" s="47"/>
      <c r="FP467" s="47"/>
      <c r="FQ467" s="47"/>
      <c r="FR467" s="47"/>
      <c r="FS467" s="47"/>
      <c r="FT467" s="47"/>
      <c r="FU467" s="47"/>
      <c r="FV467" s="47"/>
      <c r="FW467" s="47"/>
      <c r="FX467" s="47"/>
      <c r="FY467" s="47"/>
      <c r="FZ467" s="47"/>
      <c r="GA467" s="47"/>
      <c r="GB467" s="47"/>
      <c r="GC467" s="47"/>
      <c r="GD467" s="47"/>
      <c r="GE467" s="47"/>
      <c r="GF467" s="47"/>
      <c r="GG467" s="47"/>
      <c r="GH467" s="47"/>
      <c r="GI467" s="47"/>
      <c r="GJ467" s="47"/>
      <c r="GK467" s="47"/>
      <c r="GL467" s="47"/>
      <c r="GM467" s="47"/>
      <c r="GN467" s="47"/>
      <c r="GO467" s="47"/>
      <c r="GP467" s="47"/>
      <c r="GQ467" s="47"/>
      <c r="GR467" s="47"/>
      <c r="GS467" s="47"/>
      <c r="GT467" s="47"/>
      <c r="GU467" s="47"/>
      <c r="GV467" s="47"/>
      <c r="GW467" s="47"/>
      <c r="GX467" s="47"/>
      <c r="GY467" s="47"/>
      <c r="GZ467" s="47"/>
      <c r="HA467" s="47"/>
      <c r="HB467" s="47"/>
      <c r="HC467" s="47"/>
      <c r="HD467" s="47"/>
      <c r="HE467" s="47"/>
      <c r="HF467" s="47"/>
      <c r="HG467" s="47"/>
      <c r="HH467" s="47"/>
      <c r="HI467" s="47"/>
      <c r="HJ467" s="47"/>
      <c r="HK467" s="47"/>
      <c r="HL467" s="47"/>
      <c r="HM467" s="47"/>
      <c r="HN467" s="47"/>
      <c r="HO467" s="47"/>
      <c r="HP467" s="47"/>
      <c r="HQ467" s="47"/>
      <c r="HR467" s="47"/>
      <c r="HS467" s="47"/>
    </row>
    <row r="468" spans="1:227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7"/>
      <c r="AS468" s="47"/>
      <c r="AT468" s="47"/>
      <c r="AU468" s="47"/>
      <c r="AV468" s="47"/>
      <c r="AW468" s="47"/>
      <c r="AX468" s="47"/>
      <c r="AY468" s="47"/>
      <c r="AZ468" s="47"/>
      <c r="BA468" s="47"/>
      <c r="BB468" s="47"/>
      <c r="BC468" s="47"/>
      <c r="BD468" s="47"/>
      <c r="BE468" s="47"/>
      <c r="BF468" s="47"/>
      <c r="BG468" s="47"/>
      <c r="BH468" s="47"/>
      <c r="BI468" s="47"/>
      <c r="BJ468" s="47"/>
      <c r="BK468" s="47"/>
      <c r="BL468" s="47"/>
      <c r="BM468" s="47"/>
      <c r="BN468" s="47"/>
      <c r="BO468" s="47"/>
      <c r="BP468" s="47"/>
      <c r="BQ468" s="47"/>
      <c r="BR468" s="47"/>
      <c r="BS468" s="47"/>
      <c r="BT468" s="47"/>
      <c r="BU468" s="47"/>
      <c r="BV468" s="47"/>
      <c r="BW468" s="47"/>
      <c r="BX468" s="47"/>
      <c r="BY468" s="47"/>
      <c r="BZ468" s="47"/>
      <c r="CA468" s="47"/>
      <c r="CB468" s="47"/>
      <c r="CC468" s="47"/>
      <c r="CD468" s="47"/>
      <c r="CE468" s="47"/>
      <c r="CF468" s="47"/>
      <c r="CG468" s="47"/>
      <c r="CH468" s="47"/>
      <c r="CI468" s="47"/>
      <c r="CJ468" s="47"/>
      <c r="CK468" s="47"/>
      <c r="CL468" s="47"/>
      <c r="CM468" s="47"/>
      <c r="CN468" s="47"/>
      <c r="CO468" s="47"/>
      <c r="CP468" s="47"/>
      <c r="CQ468" s="47"/>
      <c r="CR468" s="47"/>
      <c r="CS468" s="47"/>
      <c r="CT468" s="47"/>
      <c r="CU468" s="47"/>
      <c r="CV468" s="47"/>
      <c r="CW468" s="47"/>
      <c r="CX468" s="47"/>
      <c r="CY468" s="47"/>
      <c r="CZ468" s="47"/>
      <c r="DA468" s="47"/>
      <c r="DB468" s="47"/>
      <c r="DC468" s="47"/>
      <c r="DD468" s="47"/>
      <c r="DE468" s="47"/>
      <c r="DF468" s="47"/>
      <c r="DG468" s="47"/>
      <c r="DH468" s="47"/>
      <c r="DI468" s="47"/>
      <c r="DJ468" s="47"/>
      <c r="DK468" s="47"/>
      <c r="DL468" s="47"/>
      <c r="DM468" s="47"/>
      <c r="DN468" s="47"/>
      <c r="DO468" s="47"/>
      <c r="DP468" s="47"/>
      <c r="DQ468" s="47"/>
      <c r="DR468" s="47"/>
      <c r="DS468" s="47"/>
      <c r="DT468" s="47"/>
      <c r="DU468" s="47"/>
      <c r="DV468" s="47"/>
      <c r="DW468" s="47"/>
      <c r="DX468" s="47"/>
      <c r="DY468" s="47"/>
      <c r="DZ468" s="47"/>
      <c r="EA468" s="47"/>
      <c r="EB468" s="47"/>
      <c r="EC468" s="47"/>
      <c r="ED468" s="47"/>
      <c r="EE468" s="47"/>
      <c r="EF468" s="47"/>
      <c r="EG468" s="47"/>
      <c r="EH468" s="47"/>
      <c r="EI468" s="47"/>
      <c r="EJ468" s="47"/>
      <c r="EK468" s="47"/>
      <c r="EL468" s="47"/>
      <c r="EM468" s="47"/>
      <c r="EN468" s="47"/>
      <c r="EO468" s="47"/>
      <c r="EP468" s="47"/>
      <c r="EQ468" s="47"/>
      <c r="ER468" s="47"/>
      <c r="ES468" s="47"/>
      <c r="ET468" s="47"/>
      <c r="EU468" s="47"/>
      <c r="EV468" s="47"/>
      <c r="EW468" s="47"/>
      <c r="EX468" s="47"/>
      <c r="EY468" s="47"/>
      <c r="EZ468" s="47"/>
      <c r="FA468" s="47"/>
      <c r="FB468" s="47"/>
      <c r="FC468" s="47"/>
      <c r="FD468" s="47"/>
      <c r="FE468" s="47"/>
      <c r="FF468" s="47"/>
      <c r="FG468" s="47"/>
      <c r="FH468" s="47"/>
      <c r="FI468" s="47"/>
      <c r="FJ468" s="47"/>
      <c r="FK468" s="47"/>
      <c r="FL468" s="47"/>
      <c r="FM468" s="47"/>
      <c r="FN468" s="47"/>
      <c r="FO468" s="47"/>
      <c r="FP468" s="47"/>
      <c r="FQ468" s="47"/>
      <c r="FR468" s="47"/>
      <c r="FS468" s="47"/>
      <c r="FT468" s="47"/>
      <c r="FU468" s="47"/>
      <c r="FV468" s="47"/>
      <c r="FW468" s="47"/>
      <c r="FX468" s="47"/>
      <c r="FY468" s="47"/>
      <c r="FZ468" s="47"/>
      <c r="GA468" s="47"/>
      <c r="GB468" s="47"/>
      <c r="GC468" s="47"/>
      <c r="GD468" s="47"/>
      <c r="GE468" s="47"/>
      <c r="GF468" s="47"/>
      <c r="GG468" s="47"/>
      <c r="GH468" s="47"/>
      <c r="GI468" s="47"/>
      <c r="GJ468" s="47"/>
      <c r="GK468" s="47"/>
      <c r="GL468" s="47"/>
      <c r="GM468" s="47"/>
      <c r="GN468" s="47"/>
      <c r="GO468" s="47"/>
      <c r="GP468" s="47"/>
      <c r="GQ468" s="47"/>
      <c r="GR468" s="47"/>
      <c r="GS468" s="47"/>
      <c r="GT468" s="47"/>
      <c r="GU468" s="47"/>
      <c r="GV468" s="47"/>
      <c r="GW468" s="47"/>
      <c r="GX468" s="47"/>
      <c r="GY468" s="47"/>
      <c r="GZ468" s="47"/>
      <c r="HA468" s="47"/>
      <c r="HB468" s="47"/>
      <c r="HC468" s="47"/>
      <c r="HD468" s="47"/>
      <c r="HE468" s="47"/>
      <c r="HF468" s="47"/>
      <c r="HG468" s="47"/>
      <c r="HH468" s="47"/>
      <c r="HI468" s="47"/>
      <c r="HJ468" s="47"/>
      <c r="HK468" s="47"/>
      <c r="HL468" s="47"/>
      <c r="HM468" s="47"/>
      <c r="HN468" s="47"/>
      <c r="HO468" s="47"/>
      <c r="HP468" s="47"/>
      <c r="HQ468" s="47"/>
      <c r="HR468" s="47"/>
      <c r="HS468" s="47"/>
    </row>
    <row r="469" spans="1:227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  <c r="AR469" s="47"/>
      <c r="AS469" s="47"/>
      <c r="AT469" s="47"/>
      <c r="AU469" s="47"/>
      <c r="AV469" s="47"/>
      <c r="AW469" s="47"/>
      <c r="AX469" s="47"/>
      <c r="AY469" s="47"/>
      <c r="AZ469" s="47"/>
      <c r="BA469" s="47"/>
      <c r="BB469" s="47"/>
      <c r="BC469" s="47"/>
      <c r="BD469" s="47"/>
      <c r="BE469" s="47"/>
      <c r="BF469" s="47"/>
      <c r="BG469" s="47"/>
      <c r="BH469" s="47"/>
      <c r="BI469" s="47"/>
      <c r="BJ469" s="47"/>
      <c r="BK469" s="47"/>
      <c r="BL469" s="47"/>
      <c r="BM469" s="47"/>
      <c r="BN469" s="47"/>
      <c r="BO469" s="47"/>
      <c r="BP469" s="47"/>
      <c r="BQ469" s="47"/>
      <c r="BR469" s="47"/>
      <c r="BS469" s="47"/>
      <c r="BT469" s="47"/>
      <c r="BU469" s="47"/>
      <c r="BV469" s="47"/>
      <c r="BW469" s="47"/>
      <c r="BX469" s="47"/>
      <c r="BY469" s="47"/>
      <c r="BZ469" s="47"/>
      <c r="CA469" s="47"/>
      <c r="CB469" s="47"/>
      <c r="CC469" s="47"/>
      <c r="CD469" s="47"/>
      <c r="CE469" s="47"/>
      <c r="CF469" s="47"/>
      <c r="CG469" s="47"/>
      <c r="CH469" s="47"/>
      <c r="CI469" s="47"/>
      <c r="CJ469" s="47"/>
      <c r="CK469" s="47"/>
      <c r="CL469" s="47"/>
      <c r="CM469" s="47"/>
      <c r="CN469" s="47"/>
      <c r="CO469" s="47"/>
      <c r="CP469" s="47"/>
      <c r="CQ469" s="47"/>
      <c r="CR469" s="47"/>
      <c r="CS469" s="47"/>
      <c r="CT469" s="47"/>
      <c r="CU469" s="47"/>
      <c r="CV469" s="47"/>
      <c r="CW469" s="47"/>
      <c r="CX469" s="47"/>
      <c r="CY469" s="47"/>
      <c r="CZ469" s="47"/>
      <c r="DA469" s="47"/>
      <c r="DB469" s="47"/>
      <c r="DC469" s="47"/>
      <c r="DD469" s="47"/>
      <c r="DE469" s="47"/>
      <c r="DF469" s="47"/>
      <c r="DG469" s="47"/>
      <c r="DH469" s="47"/>
      <c r="DI469" s="47"/>
      <c r="DJ469" s="47"/>
      <c r="DK469" s="47"/>
      <c r="DL469" s="47"/>
      <c r="DM469" s="47"/>
      <c r="DN469" s="47"/>
      <c r="DO469" s="47"/>
      <c r="DP469" s="47"/>
      <c r="DQ469" s="47"/>
      <c r="DR469" s="47"/>
      <c r="DS469" s="47"/>
      <c r="DT469" s="47"/>
      <c r="DU469" s="47"/>
      <c r="DV469" s="47"/>
      <c r="DW469" s="47"/>
      <c r="DX469" s="47"/>
      <c r="DY469" s="47"/>
      <c r="DZ469" s="47"/>
      <c r="EA469" s="47"/>
      <c r="EB469" s="47"/>
      <c r="EC469" s="47"/>
      <c r="ED469" s="47"/>
      <c r="EE469" s="47"/>
      <c r="EF469" s="47"/>
      <c r="EG469" s="47"/>
      <c r="EH469" s="47"/>
      <c r="EI469" s="47"/>
      <c r="EJ469" s="47"/>
      <c r="EK469" s="47"/>
      <c r="EL469" s="47"/>
      <c r="EM469" s="47"/>
      <c r="EN469" s="47"/>
      <c r="EO469" s="47"/>
      <c r="EP469" s="47"/>
      <c r="EQ469" s="47"/>
      <c r="ER469" s="47"/>
      <c r="ES469" s="47"/>
      <c r="ET469" s="47"/>
      <c r="EU469" s="47"/>
      <c r="EV469" s="47"/>
      <c r="EW469" s="47"/>
      <c r="EX469" s="47"/>
      <c r="EY469" s="47"/>
      <c r="EZ469" s="47"/>
      <c r="FA469" s="47"/>
      <c r="FB469" s="47"/>
      <c r="FC469" s="47"/>
      <c r="FD469" s="47"/>
      <c r="FE469" s="47"/>
      <c r="FF469" s="47"/>
      <c r="FG469" s="47"/>
      <c r="FH469" s="47"/>
      <c r="FI469" s="47"/>
      <c r="FJ469" s="47"/>
      <c r="FK469" s="47"/>
      <c r="FL469" s="47"/>
      <c r="FM469" s="47"/>
      <c r="FN469" s="47"/>
      <c r="FO469" s="47"/>
      <c r="FP469" s="47"/>
      <c r="FQ469" s="47"/>
      <c r="FR469" s="47"/>
      <c r="FS469" s="47"/>
      <c r="FT469" s="47"/>
      <c r="FU469" s="47"/>
      <c r="FV469" s="47"/>
      <c r="FW469" s="47"/>
      <c r="FX469" s="47"/>
      <c r="FY469" s="47"/>
      <c r="FZ469" s="47"/>
      <c r="GA469" s="47"/>
      <c r="GB469" s="47"/>
      <c r="GC469" s="47"/>
      <c r="GD469" s="47"/>
      <c r="GE469" s="47"/>
      <c r="GF469" s="47"/>
      <c r="GG469" s="47"/>
      <c r="GH469" s="47"/>
      <c r="GI469" s="47"/>
      <c r="GJ469" s="47"/>
      <c r="GK469" s="47"/>
      <c r="GL469" s="47"/>
      <c r="GM469" s="47"/>
      <c r="GN469" s="47"/>
      <c r="GO469" s="47"/>
      <c r="GP469" s="47"/>
      <c r="GQ469" s="47"/>
      <c r="GR469" s="47"/>
      <c r="GS469" s="47"/>
      <c r="GT469" s="47"/>
      <c r="GU469" s="47"/>
      <c r="GV469" s="47"/>
      <c r="GW469" s="47"/>
      <c r="GX469" s="47"/>
      <c r="GY469" s="47"/>
      <c r="GZ469" s="47"/>
      <c r="HA469" s="47"/>
      <c r="HB469" s="47"/>
      <c r="HC469" s="47"/>
      <c r="HD469" s="47"/>
      <c r="HE469" s="47"/>
      <c r="HF469" s="47"/>
      <c r="HG469" s="47"/>
      <c r="HH469" s="47"/>
      <c r="HI469" s="47"/>
      <c r="HJ469" s="47"/>
      <c r="HK469" s="47"/>
      <c r="HL469" s="47"/>
      <c r="HM469" s="47"/>
      <c r="HN469" s="47"/>
      <c r="HO469" s="47"/>
      <c r="HP469" s="47"/>
      <c r="HQ469" s="47"/>
      <c r="HR469" s="47"/>
      <c r="HS469" s="47"/>
    </row>
    <row r="470" spans="1:227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7"/>
      <c r="AS470" s="47"/>
      <c r="AT470" s="47"/>
      <c r="AU470" s="47"/>
      <c r="AV470" s="47"/>
      <c r="AW470" s="47"/>
      <c r="AX470" s="47"/>
      <c r="AY470" s="47"/>
      <c r="AZ470" s="47"/>
      <c r="BA470" s="47"/>
      <c r="BB470" s="47"/>
      <c r="BC470" s="47"/>
      <c r="BD470" s="47"/>
      <c r="BE470" s="47"/>
      <c r="BF470" s="47"/>
      <c r="BG470" s="47"/>
      <c r="BH470" s="47"/>
      <c r="BI470" s="47"/>
      <c r="BJ470" s="47"/>
      <c r="BK470" s="47"/>
      <c r="BL470" s="47"/>
      <c r="BM470" s="47"/>
      <c r="BN470" s="47"/>
      <c r="BO470" s="47"/>
      <c r="BP470" s="47"/>
      <c r="BQ470" s="47"/>
      <c r="BR470" s="47"/>
      <c r="BS470" s="47"/>
      <c r="BT470" s="47"/>
      <c r="BU470" s="47"/>
      <c r="BV470" s="47"/>
      <c r="BW470" s="47"/>
      <c r="BX470" s="47"/>
      <c r="BY470" s="47"/>
      <c r="BZ470" s="47"/>
      <c r="CA470" s="47"/>
      <c r="CB470" s="47"/>
      <c r="CC470" s="47"/>
      <c r="CD470" s="47"/>
      <c r="CE470" s="47"/>
      <c r="CF470" s="47"/>
      <c r="CG470" s="47"/>
      <c r="CH470" s="47"/>
      <c r="CI470" s="47"/>
      <c r="CJ470" s="47"/>
      <c r="CK470" s="47"/>
      <c r="CL470" s="47"/>
      <c r="CM470" s="47"/>
      <c r="CN470" s="47"/>
      <c r="CO470" s="47"/>
      <c r="CP470" s="47"/>
      <c r="CQ470" s="47"/>
      <c r="CR470" s="47"/>
      <c r="CS470" s="47"/>
      <c r="CT470" s="47"/>
      <c r="CU470" s="47"/>
      <c r="CV470" s="47"/>
      <c r="CW470" s="47"/>
      <c r="CX470" s="47"/>
      <c r="CY470" s="47"/>
      <c r="CZ470" s="47"/>
      <c r="DA470" s="47"/>
      <c r="DB470" s="47"/>
      <c r="DC470" s="47"/>
      <c r="DD470" s="47"/>
      <c r="DE470" s="47"/>
      <c r="DF470" s="47"/>
      <c r="DG470" s="47"/>
      <c r="DH470" s="47"/>
      <c r="DI470" s="47"/>
      <c r="DJ470" s="47"/>
      <c r="DK470" s="47"/>
      <c r="DL470" s="47"/>
      <c r="DM470" s="47"/>
      <c r="DN470" s="47"/>
      <c r="DO470" s="47"/>
      <c r="DP470" s="47"/>
      <c r="DQ470" s="47"/>
      <c r="DR470" s="47"/>
      <c r="DS470" s="47"/>
      <c r="DT470" s="47"/>
      <c r="DU470" s="47"/>
      <c r="DV470" s="47"/>
      <c r="DW470" s="47"/>
      <c r="DX470" s="47"/>
      <c r="DY470" s="47"/>
      <c r="DZ470" s="47"/>
      <c r="EA470" s="47"/>
      <c r="EB470" s="47"/>
      <c r="EC470" s="47"/>
      <c r="ED470" s="47"/>
      <c r="EE470" s="47"/>
      <c r="EF470" s="47"/>
      <c r="EG470" s="47"/>
      <c r="EH470" s="47"/>
      <c r="EI470" s="47"/>
      <c r="EJ470" s="47"/>
      <c r="EK470" s="47"/>
      <c r="EL470" s="47"/>
      <c r="EM470" s="47"/>
      <c r="EN470" s="47"/>
      <c r="EO470" s="47"/>
      <c r="EP470" s="47"/>
      <c r="EQ470" s="47"/>
      <c r="ER470" s="47"/>
      <c r="ES470" s="47"/>
      <c r="ET470" s="47"/>
      <c r="EU470" s="47"/>
      <c r="EV470" s="47"/>
      <c r="EW470" s="47"/>
      <c r="EX470" s="47"/>
      <c r="EY470" s="47"/>
      <c r="EZ470" s="47"/>
      <c r="FA470" s="47"/>
      <c r="FB470" s="47"/>
      <c r="FC470" s="47"/>
      <c r="FD470" s="47"/>
      <c r="FE470" s="47"/>
      <c r="FF470" s="47"/>
      <c r="FG470" s="47"/>
      <c r="FH470" s="47"/>
      <c r="FI470" s="47"/>
      <c r="FJ470" s="47"/>
      <c r="FK470" s="47"/>
      <c r="FL470" s="47"/>
      <c r="FM470" s="47"/>
      <c r="FN470" s="47"/>
      <c r="FO470" s="47"/>
      <c r="FP470" s="47"/>
      <c r="FQ470" s="47"/>
      <c r="FR470" s="47"/>
      <c r="FS470" s="47"/>
      <c r="FT470" s="47"/>
      <c r="FU470" s="47"/>
      <c r="FV470" s="47"/>
      <c r="FW470" s="47"/>
      <c r="FX470" s="47"/>
      <c r="FY470" s="47"/>
      <c r="FZ470" s="47"/>
      <c r="GA470" s="47"/>
      <c r="GB470" s="47"/>
      <c r="GC470" s="47"/>
      <c r="GD470" s="47"/>
      <c r="GE470" s="47"/>
      <c r="GF470" s="47"/>
      <c r="GG470" s="47"/>
      <c r="GH470" s="47"/>
      <c r="GI470" s="47"/>
      <c r="GJ470" s="47"/>
      <c r="GK470" s="47"/>
      <c r="GL470" s="47"/>
      <c r="GM470" s="47"/>
      <c r="GN470" s="47"/>
      <c r="GO470" s="47"/>
      <c r="GP470" s="47"/>
      <c r="GQ470" s="47"/>
      <c r="GR470" s="47"/>
      <c r="GS470" s="47"/>
      <c r="GT470" s="47"/>
      <c r="GU470" s="47"/>
      <c r="GV470" s="47"/>
      <c r="GW470" s="47"/>
      <c r="GX470" s="47"/>
      <c r="GY470" s="47"/>
      <c r="GZ470" s="47"/>
      <c r="HA470" s="47"/>
      <c r="HB470" s="47"/>
      <c r="HC470" s="47"/>
      <c r="HD470" s="47"/>
      <c r="HE470" s="47"/>
      <c r="HF470" s="47"/>
      <c r="HG470" s="47"/>
      <c r="HH470" s="47"/>
      <c r="HI470" s="47"/>
      <c r="HJ470" s="47"/>
      <c r="HK470" s="47"/>
      <c r="HL470" s="47"/>
      <c r="HM470" s="47"/>
      <c r="HN470" s="47"/>
      <c r="HO470" s="47"/>
      <c r="HP470" s="47"/>
      <c r="HQ470" s="47"/>
      <c r="HR470" s="47"/>
      <c r="HS470" s="47"/>
    </row>
    <row r="471" spans="1:227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  <c r="AR471" s="47"/>
      <c r="AS471" s="47"/>
      <c r="AT471" s="47"/>
      <c r="AU471" s="47"/>
      <c r="AV471" s="47"/>
      <c r="AW471" s="47"/>
      <c r="AX471" s="47"/>
      <c r="AY471" s="47"/>
      <c r="AZ471" s="47"/>
      <c r="BA471" s="47"/>
      <c r="BB471" s="47"/>
      <c r="BC471" s="47"/>
      <c r="BD471" s="47"/>
      <c r="BE471" s="47"/>
      <c r="BF471" s="47"/>
      <c r="BG471" s="47"/>
      <c r="BH471" s="47"/>
      <c r="BI471" s="47"/>
      <c r="BJ471" s="47"/>
      <c r="BK471" s="47"/>
      <c r="BL471" s="47"/>
      <c r="BM471" s="47"/>
      <c r="BN471" s="47"/>
      <c r="BO471" s="47"/>
      <c r="BP471" s="47"/>
      <c r="BQ471" s="47"/>
      <c r="BR471" s="47"/>
      <c r="BS471" s="47"/>
      <c r="BT471" s="47"/>
      <c r="BU471" s="47"/>
      <c r="BV471" s="47"/>
      <c r="BW471" s="47"/>
      <c r="BX471" s="47"/>
      <c r="BY471" s="47"/>
      <c r="BZ471" s="47"/>
      <c r="CA471" s="47"/>
      <c r="CB471" s="47"/>
      <c r="CC471" s="47"/>
      <c r="CD471" s="47"/>
      <c r="CE471" s="47"/>
      <c r="CF471" s="47"/>
      <c r="CG471" s="47"/>
      <c r="CH471" s="47"/>
      <c r="CI471" s="47"/>
      <c r="CJ471" s="47"/>
      <c r="CK471" s="47"/>
      <c r="CL471" s="47"/>
      <c r="CM471" s="47"/>
      <c r="CN471" s="47"/>
      <c r="CO471" s="47"/>
      <c r="CP471" s="47"/>
      <c r="CQ471" s="47"/>
      <c r="CR471" s="47"/>
      <c r="CS471" s="47"/>
      <c r="CT471" s="47"/>
      <c r="CU471" s="47"/>
      <c r="CV471" s="47"/>
      <c r="CW471" s="47"/>
      <c r="CX471" s="47"/>
      <c r="CY471" s="47"/>
      <c r="CZ471" s="47"/>
      <c r="DA471" s="47"/>
      <c r="DB471" s="47"/>
      <c r="DC471" s="47"/>
      <c r="DD471" s="47"/>
      <c r="DE471" s="47"/>
      <c r="DF471" s="47"/>
      <c r="DG471" s="47"/>
      <c r="DH471" s="47"/>
      <c r="DI471" s="47"/>
      <c r="DJ471" s="47"/>
      <c r="DK471" s="47"/>
      <c r="DL471" s="47"/>
      <c r="DM471" s="47"/>
      <c r="DN471" s="47"/>
      <c r="DO471" s="47"/>
      <c r="DP471" s="47"/>
      <c r="DQ471" s="47"/>
      <c r="DR471" s="47"/>
      <c r="DS471" s="47"/>
      <c r="DT471" s="47"/>
      <c r="DU471" s="47"/>
      <c r="DV471" s="47"/>
      <c r="DW471" s="47"/>
      <c r="DX471" s="47"/>
      <c r="DY471" s="47"/>
      <c r="DZ471" s="47"/>
      <c r="EA471" s="47"/>
      <c r="EB471" s="47"/>
      <c r="EC471" s="47"/>
      <c r="ED471" s="47"/>
      <c r="EE471" s="47"/>
      <c r="EF471" s="47"/>
      <c r="EG471" s="47"/>
      <c r="EH471" s="47"/>
      <c r="EI471" s="47"/>
      <c r="EJ471" s="47"/>
      <c r="EK471" s="47"/>
      <c r="EL471" s="47"/>
      <c r="EM471" s="47"/>
      <c r="EN471" s="47"/>
      <c r="EO471" s="47"/>
      <c r="EP471" s="47"/>
      <c r="EQ471" s="47"/>
      <c r="ER471" s="47"/>
      <c r="ES471" s="47"/>
      <c r="ET471" s="47"/>
      <c r="EU471" s="47"/>
      <c r="EV471" s="47"/>
      <c r="EW471" s="47"/>
      <c r="EX471" s="47"/>
      <c r="EY471" s="47"/>
      <c r="EZ471" s="47"/>
      <c r="FA471" s="47"/>
      <c r="FB471" s="47"/>
      <c r="FC471" s="47"/>
      <c r="FD471" s="47"/>
      <c r="FE471" s="47"/>
      <c r="FF471" s="47"/>
      <c r="FG471" s="47"/>
      <c r="FH471" s="47"/>
      <c r="FI471" s="47"/>
      <c r="FJ471" s="47"/>
      <c r="FK471" s="47"/>
      <c r="FL471" s="47"/>
      <c r="FM471" s="47"/>
      <c r="FN471" s="47"/>
      <c r="FO471" s="47"/>
      <c r="FP471" s="47"/>
      <c r="FQ471" s="47"/>
      <c r="FR471" s="47"/>
      <c r="FS471" s="47"/>
      <c r="FT471" s="47"/>
      <c r="FU471" s="47"/>
      <c r="FV471" s="47"/>
      <c r="FW471" s="47"/>
      <c r="FX471" s="47"/>
      <c r="FY471" s="47"/>
      <c r="FZ471" s="47"/>
      <c r="GA471" s="47"/>
      <c r="GB471" s="47"/>
      <c r="GC471" s="47"/>
      <c r="GD471" s="47"/>
      <c r="GE471" s="47"/>
      <c r="GF471" s="47"/>
      <c r="GG471" s="47"/>
      <c r="GH471" s="47"/>
      <c r="GI471" s="47"/>
      <c r="GJ471" s="47"/>
      <c r="GK471" s="47"/>
      <c r="GL471" s="47"/>
      <c r="GM471" s="47"/>
      <c r="GN471" s="47"/>
      <c r="GO471" s="47"/>
      <c r="GP471" s="47"/>
      <c r="GQ471" s="47"/>
      <c r="GR471" s="47"/>
      <c r="GS471" s="47"/>
      <c r="GT471" s="47"/>
      <c r="GU471" s="47"/>
      <c r="GV471" s="47"/>
      <c r="GW471" s="47"/>
      <c r="GX471" s="47"/>
      <c r="GY471" s="47"/>
      <c r="GZ471" s="47"/>
      <c r="HA471" s="47"/>
      <c r="HB471" s="47"/>
      <c r="HC471" s="47"/>
      <c r="HD471" s="47"/>
      <c r="HE471" s="47"/>
      <c r="HF471" s="47"/>
      <c r="HG471" s="47"/>
      <c r="HH471" s="47"/>
      <c r="HI471" s="47"/>
      <c r="HJ471" s="47"/>
      <c r="HK471" s="47"/>
      <c r="HL471" s="47"/>
      <c r="HM471" s="47"/>
      <c r="HN471" s="47"/>
      <c r="HO471" s="47"/>
      <c r="HP471" s="47"/>
      <c r="HQ471" s="47"/>
      <c r="HR471" s="47"/>
      <c r="HS471" s="47"/>
    </row>
    <row r="472" spans="1:227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  <c r="AR472" s="47"/>
      <c r="AS472" s="47"/>
      <c r="AT472" s="47"/>
      <c r="AU472" s="47"/>
      <c r="AV472" s="47"/>
      <c r="AW472" s="47"/>
      <c r="AX472" s="47"/>
      <c r="AY472" s="47"/>
      <c r="AZ472" s="47"/>
      <c r="BA472" s="47"/>
      <c r="BB472" s="47"/>
      <c r="BC472" s="47"/>
      <c r="BD472" s="47"/>
      <c r="BE472" s="47"/>
      <c r="BF472" s="47"/>
      <c r="BG472" s="47"/>
      <c r="BH472" s="47"/>
      <c r="BI472" s="47"/>
      <c r="BJ472" s="47"/>
      <c r="BK472" s="47"/>
      <c r="BL472" s="47"/>
      <c r="BM472" s="47"/>
      <c r="BN472" s="47"/>
      <c r="BO472" s="47"/>
      <c r="BP472" s="47"/>
      <c r="BQ472" s="47"/>
      <c r="BR472" s="47"/>
      <c r="BS472" s="47"/>
      <c r="BT472" s="47"/>
      <c r="BU472" s="47"/>
      <c r="BV472" s="47"/>
      <c r="BW472" s="47"/>
      <c r="BX472" s="47"/>
      <c r="BY472" s="47"/>
      <c r="BZ472" s="47"/>
      <c r="CA472" s="47"/>
      <c r="CB472" s="47"/>
      <c r="CC472" s="47"/>
      <c r="CD472" s="47"/>
      <c r="CE472" s="47"/>
      <c r="CF472" s="47"/>
      <c r="CG472" s="47"/>
      <c r="CH472" s="47"/>
      <c r="CI472" s="47"/>
      <c r="CJ472" s="47"/>
      <c r="CK472" s="47"/>
      <c r="CL472" s="47"/>
      <c r="CM472" s="47"/>
      <c r="CN472" s="47"/>
      <c r="CO472" s="47"/>
      <c r="CP472" s="47"/>
      <c r="CQ472" s="47"/>
      <c r="CR472" s="47"/>
      <c r="CS472" s="47"/>
      <c r="CT472" s="47"/>
      <c r="CU472" s="47"/>
      <c r="CV472" s="47"/>
      <c r="CW472" s="47"/>
      <c r="CX472" s="47"/>
      <c r="CY472" s="47"/>
      <c r="CZ472" s="47"/>
      <c r="DA472" s="47"/>
      <c r="DB472" s="47"/>
      <c r="DC472" s="47"/>
      <c r="DD472" s="47"/>
      <c r="DE472" s="47"/>
      <c r="DF472" s="47"/>
      <c r="DG472" s="47"/>
      <c r="DH472" s="47"/>
      <c r="DI472" s="47"/>
      <c r="DJ472" s="47"/>
      <c r="DK472" s="47"/>
      <c r="DL472" s="47"/>
      <c r="DM472" s="47"/>
      <c r="DN472" s="47"/>
      <c r="DO472" s="47"/>
      <c r="DP472" s="47"/>
      <c r="DQ472" s="47"/>
      <c r="DR472" s="47"/>
      <c r="DS472" s="47"/>
      <c r="DT472" s="47"/>
      <c r="DU472" s="47"/>
      <c r="DV472" s="47"/>
      <c r="DW472" s="47"/>
      <c r="DX472" s="47"/>
      <c r="DY472" s="47"/>
      <c r="DZ472" s="47"/>
      <c r="EA472" s="47"/>
      <c r="EB472" s="47"/>
      <c r="EC472" s="47"/>
      <c r="ED472" s="47"/>
      <c r="EE472" s="47"/>
      <c r="EF472" s="47"/>
      <c r="EG472" s="47"/>
      <c r="EH472" s="47"/>
      <c r="EI472" s="47"/>
      <c r="EJ472" s="47"/>
      <c r="EK472" s="47"/>
      <c r="EL472" s="47"/>
      <c r="EM472" s="47"/>
      <c r="EN472" s="47"/>
      <c r="EO472" s="47"/>
      <c r="EP472" s="47"/>
      <c r="EQ472" s="47"/>
      <c r="ER472" s="47"/>
      <c r="ES472" s="47"/>
      <c r="ET472" s="47"/>
      <c r="EU472" s="47"/>
      <c r="EV472" s="47"/>
      <c r="EW472" s="47"/>
      <c r="EX472" s="47"/>
      <c r="EY472" s="47"/>
      <c r="EZ472" s="47"/>
      <c r="FA472" s="47"/>
      <c r="FB472" s="47"/>
      <c r="FC472" s="47"/>
      <c r="FD472" s="47"/>
      <c r="FE472" s="47"/>
      <c r="FF472" s="47"/>
      <c r="FG472" s="47"/>
      <c r="FH472" s="47"/>
      <c r="FI472" s="47"/>
      <c r="FJ472" s="47"/>
      <c r="FK472" s="47"/>
      <c r="FL472" s="47"/>
      <c r="FM472" s="47"/>
      <c r="FN472" s="47"/>
      <c r="FO472" s="47"/>
      <c r="FP472" s="47"/>
      <c r="FQ472" s="47"/>
      <c r="FR472" s="47"/>
      <c r="FS472" s="47"/>
      <c r="FT472" s="47"/>
      <c r="FU472" s="47"/>
      <c r="FV472" s="47"/>
      <c r="FW472" s="47"/>
      <c r="FX472" s="47"/>
      <c r="FY472" s="47"/>
      <c r="FZ472" s="47"/>
      <c r="GA472" s="47"/>
      <c r="GB472" s="47"/>
      <c r="GC472" s="47"/>
      <c r="GD472" s="47"/>
      <c r="GE472" s="47"/>
      <c r="GF472" s="47"/>
      <c r="GG472" s="47"/>
      <c r="GH472" s="47"/>
      <c r="GI472" s="47"/>
      <c r="GJ472" s="47"/>
      <c r="GK472" s="47"/>
      <c r="GL472" s="47"/>
      <c r="GM472" s="47"/>
      <c r="GN472" s="47"/>
      <c r="GO472" s="47"/>
      <c r="GP472" s="47"/>
      <c r="GQ472" s="47"/>
      <c r="GR472" s="47"/>
      <c r="GS472" s="47"/>
      <c r="GT472" s="47"/>
      <c r="GU472" s="47"/>
      <c r="GV472" s="47"/>
      <c r="GW472" s="47"/>
      <c r="GX472" s="47"/>
      <c r="GY472" s="47"/>
      <c r="GZ472" s="47"/>
      <c r="HA472" s="47"/>
      <c r="HB472" s="47"/>
      <c r="HC472" s="47"/>
      <c r="HD472" s="47"/>
      <c r="HE472" s="47"/>
      <c r="HF472" s="47"/>
      <c r="HG472" s="47"/>
      <c r="HH472" s="47"/>
      <c r="HI472" s="47"/>
      <c r="HJ472" s="47"/>
      <c r="HK472" s="47"/>
      <c r="HL472" s="47"/>
      <c r="HM472" s="47"/>
      <c r="HN472" s="47"/>
      <c r="HO472" s="47"/>
      <c r="HP472" s="47"/>
      <c r="HQ472" s="47"/>
      <c r="HR472" s="47"/>
      <c r="HS472" s="47"/>
    </row>
    <row r="473" spans="1:227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7"/>
      <c r="AS473" s="47"/>
      <c r="AT473" s="47"/>
      <c r="AU473" s="47"/>
      <c r="AV473" s="47"/>
      <c r="AW473" s="47"/>
      <c r="AX473" s="47"/>
      <c r="AY473" s="47"/>
      <c r="AZ473" s="47"/>
      <c r="BA473" s="47"/>
      <c r="BB473" s="47"/>
      <c r="BC473" s="47"/>
      <c r="BD473" s="47"/>
      <c r="BE473" s="47"/>
      <c r="BF473" s="47"/>
      <c r="BG473" s="47"/>
      <c r="BH473" s="47"/>
      <c r="BI473" s="47"/>
      <c r="BJ473" s="47"/>
      <c r="BK473" s="47"/>
      <c r="BL473" s="47"/>
      <c r="BM473" s="47"/>
      <c r="BN473" s="47"/>
      <c r="BO473" s="47"/>
      <c r="BP473" s="47"/>
      <c r="BQ473" s="47"/>
      <c r="BR473" s="47"/>
      <c r="BS473" s="47"/>
      <c r="BT473" s="47"/>
      <c r="BU473" s="47"/>
      <c r="BV473" s="47"/>
      <c r="BW473" s="47"/>
      <c r="BX473" s="47"/>
      <c r="BY473" s="47"/>
      <c r="BZ473" s="47"/>
      <c r="CA473" s="47"/>
      <c r="CB473" s="47"/>
      <c r="CC473" s="47"/>
      <c r="CD473" s="47"/>
      <c r="CE473" s="47"/>
      <c r="CF473" s="47"/>
      <c r="CG473" s="47"/>
      <c r="CH473" s="47"/>
      <c r="CI473" s="47"/>
      <c r="CJ473" s="47"/>
      <c r="CK473" s="47"/>
      <c r="CL473" s="47"/>
      <c r="CM473" s="47"/>
      <c r="CN473" s="47"/>
      <c r="CO473" s="47"/>
      <c r="CP473" s="47"/>
      <c r="CQ473" s="47"/>
      <c r="CR473" s="47"/>
      <c r="CS473" s="47"/>
      <c r="CT473" s="47"/>
      <c r="CU473" s="47"/>
      <c r="CV473" s="47"/>
      <c r="CW473" s="47"/>
      <c r="CX473" s="47"/>
      <c r="CY473" s="47"/>
      <c r="CZ473" s="47"/>
      <c r="DA473" s="47"/>
      <c r="DB473" s="47"/>
      <c r="DC473" s="47"/>
      <c r="DD473" s="47"/>
      <c r="DE473" s="47"/>
      <c r="DF473" s="47"/>
      <c r="DG473" s="47"/>
      <c r="DH473" s="47"/>
      <c r="DI473" s="47"/>
      <c r="DJ473" s="47"/>
      <c r="DK473" s="47"/>
      <c r="DL473" s="47"/>
      <c r="DM473" s="47"/>
      <c r="DN473" s="47"/>
      <c r="DO473" s="47"/>
      <c r="DP473" s="47"/>
      <c r="DQ473" s="47"/>
      <c r="DR473" s="47"/>
      <c r="DS473" s="47"/>
      <c r="DT473" s="47"/>
      <c r="DU473" s="47"/>
      <c r="DV473" s="47"/>
      <c r="DW473" s="47"/>
      <c r="DX473" s="47"/>
      <c r="DY473" s="47"/>
      <c r="DZ473" s="47"/>
      <c r="EA473" s="47"/>
      <c r="EB473" s="47"/>
      <c r="EC473" s="47"/>
      <c r="ED473" s="47"/>
      <c r="EE473" s="47"/>
      <c r="EF473" s="47"/>
      <c r="EG473" s="47"/>
      <c r="EH473" s="47"/>
      <c r="EI473" s="47"/>
      <c r="EJ473" s="47"/>
      <c r="EK473" s="47"/>
      <c r="EL473" s="47"/>
      <c r="EM473" s="47"/>
      <c r="EN473" s="47"/>
      <c r="EO473" s="47"/>
      <c r="EP473" s="47"/>
      <c r="EQ473" s="47"/>
      <c r="ER473" s="47"/>
      <c r="ES473" s="47"/>
      <c r="ET473" s="47"/>
      <c r="EU473" s="47"/>
      <c r="EV473" s="47"/>
      <c r="EW473" s="47"/>
      <c r="EX473" s="47"/>
      <c r="EY473" s="47"/>
      <c r="EZ473" s="47"/>
      <c r="FA473" s="47"/>
      <c r="FB473" s="47"/>
      <c r="FC473" s="47"/>
      <c r="FD473" s="47"/>
      <c r="FE473" s="47"/>
      <c r="FF473" s="47"/>
      <c r="FG473" s="47"/>
      <c r="FH473" s="47"/>
      <c r="FI473" s="47"/>
      <c r="FJ473" s="47"/>
      <c r="FK473" s="47"/>
      <c r="FL473" s="47"/>
      <c r="FM473" s="47"/>
      <c r="FN473" s="47"/>
      <c r="FO473" s="47"/>
      <c r="FP473" s="47"/>
      <c r="FQ473" s="47"/>
      <c r="FR473" s="47"/>
      <c r="FS473" s="47"/>
      <c r="FT473" s="47"/>
      <c r="FU473" s="47"/>
      <c r="FV473" s="47"/>
      <c r="FW473" s="47"/>
      <c r="FX473" s="47"/>
      <c r="FY473" s="47"/>
      <c r="FZ473" s="47"/>
      <c r="GA473" s="47"/>
      <c r="GB473" s="47"/>
      <c r="GC473" s="47"/>
      <c r="GD473" s="47"/>
      <c r="GE473" s="47"/>
      <c r="GF473" s="47"/>
      <c r="GG473" s="47"/>
      <c r="GH473" s="47"/>
      <c r="GI473" s="47"/>
      <c r="GJ473" s="47"/>
      <c r="GK473" s="47"/>
      <c r="GL473" s="47"/>
      <c r="GM473" s="47"/>
      <c r="GN473" s="47"/>
      <c r="GO473" s="47"/>
      <c r="GP473" s="47"/>
      <c r="GQ473" s="47"/>
      <c r="GR473" s="47"/>
      <c r="GS473" s="47"/>
      <c r="GT473" s="47"/>
      <c r="GU473" s="47"/>
      <c r="GV473" s="47"/>
      <c r="GW473" s="47"/>
      <c r="GX473" s="47"/>
      <c r="GY473" s="47"/>
      <c r="GZ473" s="47"/>
      <c r="HA473" s="47"/>
      <c r="HB473" s="47"/>
      <c r="HC473" s="47"/>
      <c r="HD473" s="47"/>
      <c r="HE473" s="47"/>
      <c r="HF473" s="47"/>
      <c r="HG473" s="47"/>
      <c r="HH473" s="47"/>
      <c r="HI473" s="47"/>
      <c r="HJ473" s="47"/>
      <c r="HK473" s="47"/>
      <c r="HL473" s="47"/>
      <c r="HM473" s="47"/>
      <c r="HN473" s="47"/>
      <c r="HO473" s="47"/>
      <c r="HP473" s="47"/>
      <c r="HQ473" s="47"/>
      <c r="HR473" s="47"/>
      <c r="HS473" s="47"/>
    </row>
    <row r="474" spans="1:227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  <c r="AR474" s="47"/>
      <c r="AS474" s="47"/>
      <c r="AT474" s="47"/>
      <c r="AU474" s="47"/>
      <c r="AV474" s="47"/>
      <c r="AW474" s="47"/>
      <c r="AX474" s="47"/>
      <c r="AY474" s="47"/>
      <c r="AZ474" s="47"/>
      <c r="BA474" s="47"/>
      <c r="BB474" s="47"/>
      <c r="BC474" s="47"/>
      <c r="BD474" s="47"/>
      <c r="BE474" s="47"/>
      <c r="BF474" s="47"/>
      <c r="BG474" s="47"/>
      <c r="BH474" s="47"/>
      <c r="BI474" s="47"/>
      <c r="BJ474" s="47"/>
      <c r="BK474" s="47"/>
      <c r="BL474" s="47"/>
      <c r="BM474" s="47"/>
      <c r="BN474" s="47"/>
      <c r="BO474" s="47"/>
      <c r="BP474" s="47"/>
      <c r="BQ474" s="47"/>
      <c r="BR474" s="47"/>
      <c r="BS474" s="47"/>
      <c r="BT474" s="47"/>
      <c r="BU474" s="47"/>
      <c r="BV474" s="47"/>
      <c r="BW474" s="47"/>
      <c r="BX474" s="47"/>
      <c r="BY474" s="47"/>
      <c r="BZ474" s="47"/>
      <c r="CA474" s="47"/>
      <c r="CB474" s="47"/>
      <c r="CC474" s="47"/>
      <c r="CD474" s="47"/>
      <c r="CE474" s="47"/>
      <c r="CF474" s="47"/>
      <c r="CG474" s="47"/>
      <c r="CH474" s="47"/>
      <c r="CI474" s="47"/>
      <c r="CJ474" s="47"/>
      <c r="CK474" s="47"/>
      <c r="CL474" s="47"/>
      <c r="CM474" s="47"/>
      <c r="CN474" s="47"/>
      <c r="CO474" s="47"/>
      <c r="CP474" s="47"/>
      <c r="CQ474" s="47"/>
      <c r="CR474" s="47"/>
      <c r="CS474" s="47"/>
      <c r="CT474" s="47"/>
      <c r="CU474" s="47"/>
      <c r="CV474" s="47"/>
      <c r="CW474" s="47"/>
      <c r="CX474" s="47"/>
      <c r="CY474" s="47"/>
      <c r="CZ474" s="47"/>
      <c r="DA474" s="47"/>
      <c r="DB474" s="47"/>
      <c r="DC474" s="47"/>
      <c r="DD474" s="47"/>
      <c r="DE474" s="47"/>
      <c r="DF474" s="47"/>
      <c r="DG474" s="47"/>
      <c r="DH474" s="47"/>
      <c r="DI474" s="47"/>
      <c r="DJ474" s="47"/>
      <c r="DK474" s="47"/>
      <c r="DL474" s="47"/>
      <c r="DM474" s="47"/>
      <c r="DN474" s="47"/>
      <c r="DO474" s="47"/>
      <c r="DP474" s="47"/>
      <c r="DQ474" s="47"/>
      <c r="DR474" s="47"/>
      <c r="DS474" s="47"/>
      <c r="DT474" s="47"/>
      <c r="DU474" s="47"/>
      <c r="DV474" s="47"/>
      <c r="DW474" s="47"/>
      <c r="DX474" s="47"/>
      <c r="DY474" s="47"/>
      <c r="DZ474" s="47"/>
      <c r="EA474" s="47"/>
      <c r="EB474" s="47"/>
      <c r="EC474" s="47"/>
      <c r="ED474" s="47"/>
      <c r="EE474" s="47"/>
      <c r="EF474" s="47"/>
      <c r="EG474" s="47"/>
      <c r="EH474" s="47"/>
      <c r="EI474" s="47"/>
      <c r="EJ474" s="47"/>
      <c r="EK474" s="47"/>
      <c r="EL474" s="47"/>
      <c r="EM474" s="47"/>
      <c r="EN474" s="47"/>
      <c r="EO474" s="47"/>
      <c r="EP474" s="47"/>
      <c r="EQ474" s="47"/>
      <c r="ER474" s="47"/>
      <c r="ES474" s="47"/>
      <c r="ET474" s="47"/>
      <c r="EU474" s="47"/>
      <c r="EV474" s="47"/>
      <c r="EW474" s="47"/>
      <c r="EX474" s="47"/>
      <c r="EY474" s="47"/>
      <c r="EZ474" s="47"/>
      <c r="FA474" s="47"/>
      <c r="FB474" s="47"/>
      <c r="FC474" s="47"/>
      <c r="FD474" s="47"/>
      <c r="FE474" s="47"/>
      <c r="FF474" s="47"/>
      <c r="FG474" s="47"/>
      <c r="FH474" s="47"/>
      <c r="FI474" s="47"/>
      <c r="FJ474" s="47"/>
      <c r="FK474" s="47"/>
      <c r="FL474" s="47"/>
      <c r="FM474" s="47"/>
      <c r="FN474" s="47"/>
      <c r="FO474" s="47"/>
      <c r="FP474" s="47"/>
      <c r="FQ474" s="47"/>
      <c r="FR474" s="47"/>
      <c r="FS474" s="47"/>
      <c r="FT474" s="47"/>
      <c r="FU474" s="47"/>
      <c r="FV474" s="47"/>
      <c r="FW474" s="47"/>
      <c r="FX474" s="47"/>
      <c r="FY474" s="47"/>
      <c r="FZ474" s="47"/>
      <c r="GA474" s="47"/>
      <c r="GB474" s="47"/>
      <c r="GC474" s="47"/>
      <c r="GD474" s="47"/>
      <c r="GE474" s="47"/>
      <c r="GF474" s="47"/>
      <c r="GG474" s="47"/>
      <c r="GH474" s="47"/>
      <c r="GI474" s="47"/>
      <c r="GJ474" s="47"/>
      <c r="GK474" s="47"/>
      <c r="GL474" s="47"/>
      <c r="GM474" s="47"/>
      <c r="GN474" s="47"/>
      <c r="GO474" s="47"/>
      <c r="GP474" s="47"/>
      <c r="GQ474" s="47"/>
      <c r="GR474" s="47"/>
      <c r="GS474" s="47"/>
      <c r="GT474" s="47"/>
      <c r="GU474" s="47"/>
      <c r="GV474" s="47"/>
      <c r="GW474" s="47"/>
      <c r="GX474" s="47"/>
      <c r="GY474" s="47"/>
      <c r="GZ474" s="47"/>
      <c r="HA474" s="47"/>
      <c r="HB474" s="47"/>
      <c r="HC474" s="47"/>
      <c r="HD474" s="47"/>
      <c r="HE474" s="47"/>
      <c r="HF474" s="47"/>
      <c r="HG474" s="47"/>
      <c r="HH474" s="47"/>
      <c r="HI474" s="47"/>
      <c r="HJ474" s="47"/>
      <c r="HK474" s="47"/>
      <c r="HL474" s="47"/>
      <c r="HM474" s="47"/>
      <c r="HN474" s="47"/>
      <c r="HO474" s="47"/>
      <c r="HP474" s="47"/>
      <c r="HQ474" s="47"/>
      <c r="HR474" s="47"/>
      <c r="HS474" s="47"/>
    </row>
    <row r="475" spans="1:227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7"/>
      <c r="AS475" s="47"/>
      <c r="AT475" s="47"/>
      <c r="AU475" s="47"/>
      <c r="AV475" s="47"/>
      <c r="AW475" s="47"/>
      <c r="AX475" s="47"/>
      <c r="AY475" s="47"/>
      <c r="AZ475" s="47"/>
      <c r="BA475" s="47"/>
      <c r="BB475" s="47"/>
      <c r="BC475" s="47"/>
      <c r="BD475" s="47"/>
      <c r="BE475" s="47"/>
      <c r="BF475" s="47"/>
      <c r="BG475" s="47"/>
      <c r="BH475" s="47"/>
      <c r="BI475" s="47"/>
      <c r="BJ475" s="47"/>
      <c r="BK475" s="47"/>
      <c r="BL475" s="47"/>
      <c r="BM475" s="47"/>
      <c r="BN475" s="47"/>
      <c r="BO475" s="47"/>
      <c r="BP475" s="47"/>
      <c r="BQ475" s="47"/>
      <c r="BR475" s="47"/>
      <c r="BS475" s="47"/>
      <c r="BT475" s="47"/>
      <c r="BU475" s="47"/>
      <c r="BV475" s="47"/>
      <c r="BW475" s="47"/>
      <c r="BX475" s="47"/>
      <c r="BY475" s="47"/>
      <c r="BZ475" s="47"/>
      <c r="CA475" s="47"/>
      <c r="CB475" s="47"/>
      <c r="CC475" s="47"/>
      <c r="CD475" s="47"/>
      <c r="CE475" s="47"/>
      <c r="CF475" s="47"/>
      <c r="CG475" s="47"/>
      <c r="CH475" s="47"/>
      <c r="CI475" s="47"/>
      <c r="CJ475" s="47"/>
      <c r="CK475" s="47"/>
      <c r="CL475" s="47"/>
      <c r="CM475" s="47"/>
      <c r="CN475" s="47"/>
      <c r="CO475" s="47"/>
      <c r="CP475" s="47"/>
      <c r="CQ475" s="47"/>
      <c r="CR475" s="47"/>
      <c r="CS475" s="47"/>
      <c r="CT475" s="47"/>
      <c r="CU475" s="47"/>
      <c r="CV475" s="47"/>
      <c r="CW475" s="47"/>
      <c r="CX475" s="47"/>
      <c r="CY475" s="47"/>
      <c r="CZ475" s="47"/>
      <c r="DA475" s="47"/>
      <c r="DB475" s="47"/>
      <c r="DC475" s="47"/>
      <c r="DD475" s="47"/>
      <c r="DE475" s="47"/>
      <c r="DF475" s="47"/>
      <c r="DG475" s="47"/>
      <c r="DH475" s="47"/>
      <c r="DI475" s="47"/>
      <c r="DJ475" s="47"/>
      <c r="DK475" s="47"/>
      <c r="DL475" s="47"/>
      <c r="DM475" s="47"/>
      <c r="DN475" s="47"/>
      <c r="DO475" s="47"/>
      <c r="DP475" s="47"/>
      <c r="DQ475" s="47"/>
      <c r="DR475" s="47"/>
      <c r="DS475" s="47"/>
      <c r="DT475" s="47"/>
      <c r="DU475" s="47"/>
      <c r="DV475" s="47"/>
      <c r="DW475" s="47"/>
      <c r="DX475" s="47"/>
      <c r="DY475" s="47"/>
      <c r="DZ475" s="47"/>
      <c r="EA475" s="47"/>
      <c r="EB475" s="47"/>
      <c r="EC475" s="47"/>
      <c r="ED475" s="47"/>
      <c r="EE475" s="47"/>
      <c r="EF475" s="47"/>
      <c r="EG475" s="47"/>
      <c r="EH475" s="47"/>
      <c r="EI475" s="47"/>
      <c r="EJ475" s="47"/>
      <c r="EK475" s="47"/>
      <c r="EL475" s="47"/>
      <c r="EM475" s="47"/>
      <c r="EN475" s="47"/>
      <c r="EO475" s="47"/>
      <c r="EP475" s="47"/>
      <c r="EQ475" s="47"/>
      <c r="ER475" s="47"/>
      <c r="ES475" s="47"/>
      <c r="ET475" s="47"/>
      <c r="EU475" s="47"/>
      <c r="EV475" s="47"/>
      <c r="EW475" s="47"/>
      <c r="EX475" s="47"/>
      <c r="EY475" s="47"/>
      <c r="EZ475" s="47"/>
      <c r="FA475" s="47"/>
      <c r="FB475" s="47"/>
      <c r="FC475" s="47"/>
      <c r="FD475" s="47"/>
      <c r="FE475" s="47"/>
      <c r="FF475" s="47"/>
      <c r="FG475" s="47"/>
      <c r="FH475" s="47"/>
      <c r="FI475" s="47"/>
      <c r="FJ475" s="47"/>
      <c r="FK475" s="47"/>
      <c r="FL475" s="47"/>
      <c r="FM475" s="47"/>
      <c r="FN475" s="47"/>
      <c r="FO475" s="47"/>
      <c r="FP475" s="47"/>
      <c r="FQ475" s="47"/>
      <c r="FR475" s="47"/>
      <c r="FS475" s="47"/>
      <c r="FT475" s="47"/>
      <c r="FU475" s="47"/>
      <c r="FV475" s="47"/>
      <c r="FW475" s="47"/>
      <c r="FX475" s="47"/>
      <c r="FY475" s="47"/>
      <c r="FZ475" s="47"/>
      <c r="GA475" s="47"/>
      <c r="GB475" s="47"/>
      <c r="GC475" s="47"/>
      <c r="GD475" s="47"/>
      <c r="GE475" s="47"/>
      <c r="GF475" s="47"/>
      <c r="GG475" s="47"/>
      <c r="GH475" s="47"/>
      <c r="GI475" s="47"/>
      <c r="GJ475" s="47"/>
      <c r="GK475" s="47"/>
      <c r="GL475" s="47"/>
      <c r="GM475" s="47"/>
      <c r="GN475" s="47"/>
      <c r="GO475" s="47"/>
      <c r="GP475" s="47"/>
      <c r="GQ475" s="47"/>
      <c r="GR475" s="47"/>
      <c r="GS475" s="47"/>
      <c r="GT475" s="47"/>
      <c r="GU475" s="47"/>
      <c r="GV475" s="47"/>
      <c r="GW475" s="47"/>
      <c r="GX475" s="47"/>
      <c r="GY475" s="47"/>
      <c r="GZ475" s="47"/>
      <c r="HA475" s="47"/>
      <c r="HB475" s="47"/>
      <c r="HC475" s="47"/>
      <c r="HD475" s="47"/>
      <c r="HE475" s="47"/>
      <c r="HF475" s="47"/>
      <c r="HG475" s="47"/>
      <c r="HH475" s="47"/>
      <c r="HI475" s="47"/>
      <c r="HJ475" s="47"/>
      <c r="HK475" s="47"/>
      <c r="HL475" s="47"/>
      <c r="HM475" s="47"/>
      <c r="HN475" s="47"/>
      <c r="HO475" s="47"/>
      <c r="HP475" s="47"/>
      <c r="HQ475" s="47"/>
      <c r="HR475" s="47"/>
      <c r="HS475" s="47"/>
    </row>
    <row r="476" spans="1:227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  <c r="AR476" s="47"/>
      <c r="AS476" s="47"/>
      <c r="AT476" s="47"/>
      <c r="AU476" s="47"/>
      <c r="AV476" s="47"/>
      <c r="AW476" s="47"/>
      <c r="AX476" s="47"/>
      <c r="AY476" s="47"/>
      <c r="AZ476" s="47"/>
      <c r="BA476" s="47"/>
      <c r="BB476" s="47"/>
      <c r="BC476" s="47"/>
      <c r="BD476" s="47"/>
      <c r="BE476" s="47"/>
      <c r="BF476" s="47"/>
      <c r="BG476" s="47"/>
      <c r="BH476" s="47"/>
      <c r="BI476" s="47"/>
      <c r="BJ476" s="47"/>
      <c r="BK476" s="47"/>
      <c r="BL476" s="47"/>
      <c r="BM476" s="47"/>
      <c r="BN476" s="47"/>
      <c r="BO476" s="47"/>
      <c r="BP476" s="47"/>
      <c r="BQ476" s="47"/>
      <c r="BR476" s="47"/>
      <c r="BS476" s="47"/>
      <c r="BT476" s="47"/>
      <c r="BU476" s="47"/>
      <c r="BV476" s="47"/>
      <c r="BW476" s="47"/>
      <c r="BX476" s="47"/>
      <c r="BY476" s="47"/>
      <c r="BZ476" s="47"/>
      <c r="CA476" s="47"/>
      <c r="CB476" s="47"/>
      <c r="CC476" s="47"/>
      <c r="CD476" s="47"/>
      <c r="CE476" s="47"/>
      <c r="CF476" s="47"/>
      <c r="CG476" s="47"/>
      <c r="CH476" s="47"/>
      <c r="CI476" s="47"/>
      <c r="CJ476" s="47"/>
      <c r="CK476" s="47"/>
      <c r="CL476" s="47"/>
      <c r="CM476" s="47"/>
      <c r="CN476" s="47"/>
      <c r="CO476" s="47"/>
      <c r="CP476" s="47"/>
      <c r="CQ476" s="47"/>
      <c r="CR476" s="47"/>
      <c r="CS476" s="47"/>
      <c r="CT476" s="47"/>
      <c r="CU476" s="47"/>
      <c r="CV476" s="47"/>
      <c r="CW476" s="47"/>
      <c r="CX476" s="47"/>
      <c r="CY476" s="47"/>
      <c r="CZ476" s="47"/>
      <c r="DA476" s="47"/>
      <c r="DB476" s="47"/>
      <c r="DC476" s="47"/>
      <c r="DD476" s="47"/>
      <c r="DE476" s="47"/>
      <c r="DF476" s="47"/>
      <c r="DG476" s="47"/>
      <c r="DH476" s="47"/>
      <c r="DI476" s="47"/>
      <c r="DJ476" s="47"/>
      <c r="DK476" s="47"/>
      <c r="DL476" s="47"/>
      <c r="DM476" s="47"/>
      <c r="DN476" s="47"/>
      <c r="DO476" s="47"/>
      <c r="DP476" s="47"/>
      <c r="DQ476" s="47"/>
      <c r="DR476" s="47"/>
      <c r="DS476" s="47"/>
      <c r="DT476" s="47"/>
      <c r="DU476" s="47"/>
      <c r="DV476" s="47"/>
      <c r="DW476" s="47"/>
      <c r="DX476" s="47"/>
      <c r="DY476" s="47"/>
      <c r="DZ476" s="47"/>
      <c r="EA476" s="47"/>
      <c r="EB476" s="47"/>
      <c r="EC476" s="47"/>
      <c r="ED476" s="47"/>
      <c r="EE476" s="47"/>
      <c r="EF476" s="47"/>
      <c r="EG476" s="47"/>
      <c r="EH476" s="47"/>
      <c r="EI476" s="47"/>
      <c r="EJ476" s="47"/>
      <c r="EK476" s="47"/>
      <c r="EL476" s="47"/>
      <c r="EM476" s="47"/>
      <c r="EN476" s="47"/>
      <c r="EO476" s="47"/>
      <c r="EP476" s="47"/>
      <c r="EQ476" s="47"/>
      <c r="ER476" s="47"/>
      <c r="ES476" s="47"/>
      <c r="ET476" s="47"/>
      <c r="EU476" s="47"/>
      <c r="EV476" s="47"/>
      <c r="EW476" s="47"/>
      <c r="EX476" s="47"/>
      <c r="EY476" s="47"/>
      <c r="EZ476" s="47"/>
      <c r="FA476" s="47"/>
      <c r="FB476" s="47"/>
      <c r="FC476" s="47"/>
      <c r="FD476" s="47"/>
      <c r="FE476" s="47"/>
      <c r="FF476" s="47"/>
      <c r="FG476" s="47"/>
      <c r="FH476" s="47"/>
      <c r="FI476" s="47"/>
      <c r="FJ476" s="47"/>
      <c r="FK476" s="47"/>
      <c r="FL476" s="47"/>
      <c r="FM476" s="47"/>
      <c r="FN476" s="47"/>
      <c r="FO476" s="47"/>
      <c r="FP476" s="47"/>
      <c r="FQ476" s="47"/>
      <c r="FR476" s="47"/>
      <c r="FS476" s="47"/>
      <c r="FT476" s="47"/>
      <c r="FU476" s="47"/>
      <c r="FV476" s="47"/>
      <c r="FW476" s="47"/>
      <c r="FX476" s="47"/>
      <c r="FY476" s="47"/>
      <c r="FZ476" s="47"/>
      <c r="GA476" s="47"/>
      <c r="GB476" s="47"/>
      <c r="GC476" s="47"/>
      <c r="GD476" s="47"/>
      <c r="GE476" s="47"/>
      <c r="GF476" s="47"/>
      <c r="GG476" s="47"/>
      <c r="GH476" s="47"/>
      <c r="GI476" s="47"/>
      <c r="GJ476" s="47"/>
      <c r="GK476" s="47"/>
      <c r="GL476" s="47"/>
      <c r="GM476" s="47"/>
      <c r="GN476" s="47"/>
      <c r="GO476" s="47"/>
      <c r="GP476" s="47"/>
      <c r="GQ476" s="47"/>
      <c r="GR476" s="47"/>
      <c r="GS476" s="47"/>
      <c r="GT476" s="47"/>
      <c r="GU476" s="47"/>
      <c r="GV476" s="47"/>
      <c r="GW476" s="47"/>
      <c r="GX476" s="47"/>
      <c r="GY476" s="47"/>
      <c r="GZ476" s="47"/>
      <c r="HA476" s="47"/>
      <c r="HB476" s="47"/>
      <c r="HC476" s="47"/>
      <c r="HD476" s="47"/>
      <c r="HE476" s="47"/>
      <c r="HF476" s="47"/>
      <c r="HG476" s="47"/>
      <c r="HH476" s="47"/>
      <c r="HI476" s="47"/>
      <c r="HJ476" s="47"/>
      <c r="HK476" s="47"/>
      <c r="HL476" s="47"/>
      <c r="HM476" s="47"/>
      <c r="HN476" s="47"/>
      <c r="HO476" s="47"/>
      <c r="HP476" s="47"/>
      <c r="HQ476" s="47"/>
      <c r="HR476" s="47"/>
      <c r="HS476" s="47"/>
    </row>
    <row r="477" spans="1:227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7"/>
      <c r="AS477" s="47"/>
      <c r="AT477" s="47"/>
      <c r="AU477" s="47"/>
      <c r="AV477" s="47"/>
      <c r="AW477" s="47"/>
      <c r="AX477" s="47"/>
      <c r="AY477" s="47"/>
      <c r="AZ477" s="47"/>
      <c r="BA477" s="47"/>
      <c r="BB477" s="47"/>
      <c r="BC477" s="47"/>
      <c r="BD477" s="47"/>
      <c r="BE477" s="47"/>
      <c r="BF477" s="47"/>
      <c r="BG477" s="47"/>
      <c r="BH477" s="47"/>
      <c r="BI477" s="47"/>
      <c r="BJ477" s="47"/>
      <c r="BK477" s="47"/>
      <c r="BL477" s="47"/>
      <c r="BM477" s="47"/>
      <c r="BN477" s="47"/>
      <c r="BO477" s="47"/>
      <c r="BP477" s="47"/>
      <c r="BQ477" s="47"/>
      <c r="BR477" s="47"/>
      <c r="BS477" s="47"/>
      <c r="BT477" s="47"/>
      <c r="BU477" s="47"/>
      <c r="BV477" s="47"/>
      <c r="BW477" s="47"/>
      <c r="BX477" s="47"/>
      <c r="BY477" s="47"/>
      <c r="BZ477" s="47"/>
      <c r="CA477" s="47"/>
      <c r="CB477" s="47"/>
      <c r="CC477" s="47"/>
      <c r="CD477" s="47"/>
      <c r="CE477" s="47"/>
      <c r="CF477" s="47"/>
      <c r="CG477" s="47"/>
      <c r="CH477" s="47"/>
      <c r="CI477" s="47"/>
      <c r="CJ477" s="47"/>
      <c r="CK477" s="47"/>
      <c r="CL477" s="47"/>
      <c r="CM477" s="47"/>
      <c r="CN477" s="47"/>
      <c r="CO477" s="47"/>
      <c r="CP477" s="47"/>
      <c r="CQ477" s="47"/>
      <c r="CR477" s="47"/>
      <c r="CS477" s="47"/>
      <c r="CT477" s="47"/>
      <c r="CU477" s="47"/>
      <c r="CV477" s="47"/>
      <c r="CW477" s="47"/>
      <c r="CX477" s="47"/>
      <c r="CY477" s="47"/>
      <c r="CZ477" s="47"/>
      <c r="DA477" s="47"/>
      <c r="DB477" s="47"/>
      <c r="DC477" s="47"/>
      <c r="DD477" s="47"/>
      <c r="DE477" s="47"/>
      <c r="DF477" s="47"/>
      <c r="DG477" s="47"/>
      <c r="DH477" s="47"/>
      <c r="DI477" s="47"/>
      <c r="DJ477" s="47"/>
      <c r="DK477" s="47"/>
      <c r="DL477" s="47"/>
      <c r="DM477" s="47"/>
      <c r="DN477" s="47"/>
      <c r="DO477" s="47"/>
      <c r="DP477" s="47"/>
      <c r="DQ477" s="47"/>
      <c r="DR477" s="47"/>
      <c r="DS477" s="47"/>
      <c r="DT477" s="47"/>
      <c r="DU477" s="47"/>
      <c r="DV477" s="47"/>
      <c r="DW477" s="47"/>
      <c r="DX477" s="47"/>
      <c r="DY477" s="47"/>
      <c r="DZ477" s="47"/>
      <c r="EA477" s="47"/>
      <c r="EB477" s="47"/>
      <c r="EC477" s="47"/>
      <c r="ED477" s="47"/>
      <c r="EE477" s="47"/>
      <c r="EF477" s="47"/>
      <c r="EG477" s="47"/>
      <c r="EH477" s="47"/>
      <c r="EI477" s="47"/>
      <c r="EJ477" s="47"/>
      <c r="EK477" s="47"/>
      <c r="EL477" s="47"/>
      <c r="EM477" s="47"/>
      <c r="EN477" s="47"/>
      <c r="EO477" s="47"/>
      <c r="EP477" s="47"/>
      <c r="EQ477" s="47"/>
      <c r="ER477" s="47"/>
      <c r="ES477" s="47"/>
      <c r="ET477" s="47"/>
      <c r="EU477" s="47"/>
      <c r="EV477" s="47"/>
      <c r="EW477" s="47"/>
      <c r="EX477" s="47"/>
      <c r="EY477" s="47"/>
      <c r="EZ477" s="47"/>
      <c r="FA477" s="47"/>
      <c r="FB477" s="47"/>
      <c r="FC477" s="47"/>
      <c r="FD477" s="47"/>
      <c r="FE477" s="47"/>
      <c r="FF477" s="47"/>
      <c r="FG477" s="47"/>
      <c r="FH477" s="47"/>
      <c r="FI477" s="47"/>
      <c r="FJ477" s="47"/>
      <c r="FK477" s="47"/>
      <c r="FL477" s="47"/>
      <c r="FM477" s="47"/>
      <c r="FN477" s="47"/>
      <c r="FO477" s="47"/>
      <c r="FP477" s="47"/>
      <c r="FQ477" s="47"/>
      <c r="FR477" s="47"/>
      <c r="FS477" s="47"/>
      <c r="FT477" s="47"/>
      <c r="FU477" s="47"/>
      <c r="FV477" s="47"/>
      <c r="FW477" s="47"/>
      <c r="FX477" s="47"/>
      <c r="FY477" s="47"/>
      <c r="FZ477" s="47"/>
      <c r="GA477" s="47"/>
      <c r="GB477" s="47"/>
      <c r="GC477" s="47"/>
      <c r="GD477" s="47"/>
      <c r="GE477" s="47"/>
      <c r="GF477" s="47"/>
      <c r="GG477" s="47"/>
      <c r="GH477" s="47"/>
      <c r="GI477" s="47"/>
      <c r="GJ477" s="47"/>
      <c r="GK477" s="47"/>
      <c r="GL477" s="47"/>
      <c r="GM477" s="47"/>
      <c r="GN477" s="47"/>
      <c r="GO477" s="47"/>
      <c r="GP477" s="47"/>
      <c r="GQ477" s="47"/>
      <c r="GR477" s="47"/>
      <c r="GS477" s="47"/>
      <c r="GT477" s="47"/>
      <c r="GU477" s="47"/>
      <c r="GV477" s="47"/>
      <c r="GW477" s="47"/>
      <c r="GX477" s="47"/>
      <c r="GY477" s="47"/>
      <c r="GZ477" s="47"/>
      <c r="HA477" s="47"/>
      <c r="HB477" s="47"/>
      <c r="HC477" s="47"/>
      <c r="HD477" s="47"/>
      <c r="HE477" s="47"/>
      <c r="HF477" s="47"/>
      <c r="HG477" s="47"/>
      <c r="HH477" s="47"/>
      <c r="HI477" s="47"/>
      <c r="HJ477" s="47"/>
      <c r="HK477" s="47"/>
      <c r="HL477" s="47"/>
      <c r="HM477" s="47"/>
      <c r="HN477" s="47"/>
      <c r="HO477" s="47"/>
      <c r="HP477" s="47"/>
      <c r="HQ477" s="47"/>
      <c r="HR477" s="47"/>
      <c r="HS477" s="47"/>
    </row>
    <row r="478" spans="1:227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  <c r="AR478" s="47"/>
      <c r="AS478" s="47"/>
      <c r="AT478" s="47"/>
      <c r="AU478" s="47"/>
      <c r="AV478" s="47"/>
      <c r="AW478" s="47"/>
      <c r="AX478" s="47"/>
      <c r="AY478" s="47"/>
      <c r="AZ478" s="47"/>
      <c r="BA478" s="47"/>
      <c r="BB478" s="47"/>
      <c r="BC478" s="47"/>
      <c r="BD478" s="47"/>
      <c r="BE478" s="47"/>
      <c r="BF478" s="47"/>
      <c r="BG478" s="47"/>
      <c r="BH478" s="47"/>
      <c r="BI478" s="47"/>
      <c r="BJ478" s="47"/>
      <c r="BK478" s="47"/>
      <c r="BL478" s="47"/>
      <c r="BM478" s="47"/>
      <c r="BN478" s="47"/>
      <c r="BO478" s="47"/>
      <c r="BP478" s="47"/>
      <c r="BQ478" s="47"/>
      <c r="BR478" s="47"/>
      <c r="BS478" s="47"/>
      <c r="BT478" s="47"/>
      <c r="BU478" s="47"/>
      <c r="BV478" s="47"/>
      <c r="BW478" s="47"/>
      <c r="BX478" s="47"/>
      <c r="BY478" s="47"/>
      <c r="BZ478" s="47"/>
      <c r="CA478" s="47"/>
      <c r="CB478" s="47"/>
      <c r="CC478" s="47"/>
      <c r="CD478" s="47"/>
      <c r="CE478" s="47"/>
      <c r="CF478" s="47"/>
      <c r="CG478" s="47"/>
      <c r="CH478" s="47"/>
      <c r="CI478" s="47"/>
      <c r="CJ478" s="47"/>
      <c r="CK478" s="47"/>
      <c r="CL478" s="47"/>
      <c r="CM478" s="47"/>
      <c r="CN478" s="47"/>
      <c r="CO478" s="47"/>
      <c r="CP478" s="47"/>
      <c r="CQ478" s="47"/>
      <c r="CR478" s="47"/>
      <c r="CS478" s="47"/>
      <c r="CT478" s="47"/>
      <c r="CU478" s="47"/>
      <c r="CV478" s="47"/>
      <c r="CW478" s="47"/>
      <c r="CX478" s="47"/>
      <c r="CY478" s="47"/>
      <c r="CZ478" s="47"/>
      <c r="DA478" s="47"/>
      <c r="DB478" s="47"/>
      <c r="DC478" s="47"/>
      <c r="DD478" s="47"/>
      <c r="DE478" s="47"/>
      <c r="DF478" s="47"/>
      <c r="DG478" s="47"/>
      <c r="DH478" s="47"/>
      <c r="DI478" s="47"/>
      <c r="DJ478" s="47"/>
      <c r="DK478" s="47"/>
      <c r="DL478" s="47"/>
      <c r="DM478" s="47"/>
      <c r="DN478" s="47"/>
      <c r="DO478" s="47"/>
      <c r="DP478" s="47"/>
      <c r="DQ478" s="47"/>
      <c r="DR478" s="47"/>
      <c r="DS478" s="47"/>
      <c r="DT478" s="47"/>
      <c r="DU478" s="47"/>
      <c r="DV478" s="47"/>
      <c r="DW478" s="47"/>
      <c r="DX478" s="47"/>
      <c r="DY478" s="47"/>
      <c r="DZ478" s="47"/>
      <c r="EA478" s="47"/>
      <c r="EB478" s="47"/>
      <c r="EC478" s="47"/>
      <c r="ED478" s="47"/>
      <c r="EE478" s="47"/>
      <c r="EF478" s="47"/>
      <c r="EG478" s="47"/>
      <c r="EH478" s="47"/>
      <c r="EI478" s="47"/>
      <c r="EJ478" s="47"/>
      <c r="EK478" s="47"/>
      <c r="EL478" s="47"/>
      <c r="EM478" s="47"/>
      <c r="EN478" s="47"/>
      <c r="EO478" s="47"/>
      <c r="EP478" s="47"/>
      <c r="EQ478" s="47"/>
      <c r="ER478" s="47"/>
      <c r="ES478" s="47"/>
      <c r="ET478" s="47"/>
      <c r="EU478" s="47"/>
      <c r="EV478" s="47"/>
      <c r="EW478" s="47"/>
      <c r="EX478" s="47"/>
      <c r="EY478" s="47"/>
      <c r="EZ478" s="47"/>
      <c r="FA478" s="47"/>
      <c r="FB478" s="47"/>
      <c r="FC478" s="47"/>
      <c r="FD478" s="47"/>
      <c r="FE478" s="47"/>
      <c r="FF478" s="47"/>
      <c r="FG478" s="47"/>
      <c r="FH478" s="47"/>
      <c r="FI478" s="47"/>
      <c r="FJ478" s="47"/>
      <c r="FK478" s="47"/>
      <c r="FL478" s="47"/>
      <c r="FM478" s="47"/>
      <c r="FN478" s="47"/>
      <c r="FO478" s="47"/>
      <c r="FP478" s="47"/>
      <c r="FQ478" s="47"/>
      <c r="FR478" s="47"/>
      <c r="FS478" s="47"/>
      <c r="FT478" s="47"/>
      <c r="FU478" s="47"/>
      <c r="FV478" s="47"/>
      <c r="FW478" s="47"/>
      <c r="FX478" s="47"/>
      <c r="FY478" s="47"/>
      <c r="FZ478" s="47"/>
      <c r="GA478" s="47"/>
      <c r="GB478" s="47"/>
      <c r="GC478" s="47"/>
      <c r="GD478" s="47"/>
      <c r="GE478" s="47"/>
      <c r="GF478" s="47"/>
      <c r="GG478" s="47"/>
      <c r="GH478" s="47"/>
      <c r="GI478" s="47"/>
      <c r="GJ478" s="47"/>
      <c r="GK478" s="47"/>
      <c r="GL478" s="47"/>
      <c r="GM478" s="47"/>
      <c r="GN478" s="47"/>
      <c r="GO478" s="47"/>
      <c r="GP478" s="47"/>
      <c r="GQ478" s="47"/>
      <c r="GR478" s="47"/>
      <c r="GS478" s="47"/>
      <c r="GT478" s="47"/>
      <c r="GU478" s="47"/>
      <c r="GV478" s="47"/>
      <c r="GW478" s="47"/>
      <c r="GX478" s="47"/>
      <c r="GY478" s="47"/>
      <c r="GZ478" s="47"/>
      <c r="HA478" s="47"/>
      <c r="HB478" s="47"/>
      <c r="HC478" s="47"/>
      <c r="HD478" s="47"/>
      <c r="HE478" s="47"/>
      <c r="HF478" s="47"/>
      <c r="HG478" s="47"/>
      <c r="HH478" s="47"/>
      <c r="HI478" s="47"/>
      <c r="HJ478" s="47"/>
      <c r="HK478" s="47"/>
      <c r="HL478" s="47"/>
      <c r="HM478" s="47"/>
      <c r="HN478" s="47"/>
      <c r="HO478" s="47"/>
      <c r="HP478" s="47"/>
      <c r="HQ478" s="47"/>
      <c r="HR478" s="47"/>
      <c r="HS478" s="47"/>
    </row>
    <row r="479" spans="1:227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  <c r="AR479" s="47"/>
      <c r="AS479" s="47"/>
      <c r="AT479" s="47"/>
      <c r="AU479" s="47"/>
      <c r="AV479" s="47"/>
      <c r="AW479" s="47"/>
      <c r="AX479" s="47"/>
      <c r="AY479" s="47"/>
      <c r="AZ479" s="47"/>
      <c r="BA479" s="47"/>
      <c r="BB479" s="47"/>
      <c r="BC479" s="47"/>
      <c r="BD479" s="47"/>
      <c r="BE479" s="47"/>
      <c r="BF479" s="47"/>
      <c r="BG479" s="47"/>
      <c r="BH479" s="47"/>
      <c r="BI479" s="47"/>
      <c r="BJ479" s="47"/>
      <c r="BK479" s="47"/>
      <c r="BL479" s="47"/>
      <c r="BM479" s="47"/>
      <c r="BN479" s="47"/>
      <c r="BO479" s="47"/>
      <c r="BP479" s="47"/>
      <c r="BQ479" s="47"/>
      <c r="BR479" s="47"/>
      <c r="BS479" s="47"/>
      <c r="BT479" s="47"/>
      <c r="BU479" s="47"/>
      <c r="BV479" s="47"/>
      <c r="BW479" s="47"/>
      <c r="BX479" s="47"/>
      <c r="BY479" s="47"/>
      <c r="BZ479" s="47"/>
      <c r="CA479" s="47"/>
      <c r="CB479" s="47"/>
      <c r="CC479" s="47"/>
      <c r="CD479" s="47"/>
      <c r="CE479" s="47"/>
      <c r="CF479" s="47"/>
      <c r="CG479" s="47"/>
      <c r="CH479" s="47"/>
      <c r="CI479" s="47"/>
      <c r="CJ479" s="47"/>
      <c r="CK479" s="47"/>
      <c r="CL479" s="47"/>
      <c r="CM479" s="47"/>
      <c r="CN479" s="47"/>
      <c r="CO479" s="47"/>
      <c r="CP479" s="47"/>
      <c r="CQ479" s="47"/>
      <c r="CR479" s="47"/>
      <c r="CS479" s="47"/>
      <c r="CT479" s="47"/>
      <c r="CU479" s="47"/>
      <c r="CV479" s="47"/>
      <c r="CW479" s="47"/>
      <c r="CX479" s="47"/>
      <c r="CY479" s="47"/>
      <c r="CZ479" s="47"/>
      <c r="DA479" s="47"/>
      <c r="DB479" s="47"/>
      <c r="DC479" s="47"/>
      <c r="DD479" s="47"/>
      <c r="DE479" s="47"/>
      <c r="DF479" s="47"/>
      <c r="DG479" s="47"/>
      <c r="DH479" s="47"/>
      <c r="DI479" s="47"/>
      <c r="DJ479" s="47"/>
      <c r="DK479" s="47"/>
      <c r="DL479" s="47"/>
      <c r="DM479" s="47"/>
      <c r="DN479" s="47"/>
      <c r="DO479" s="47"/>
      <c r="DP479" s="47"/>
      <c r="DQ479" s="47"/>
      <c r="DR479" s="47"/>
      <c r="DS479" s="47"/>
      <c r="DT479" s="47"/>
      <c r="DU479" s="47"/>
      <c r="DV479" s="47"/>
      <c r="DW479" s="47"/>
      <c r="DX479" s="47"/>
      <c r="DY479" s="47"/>
      <c r="DZ479" s="47"/>
      <c r="EA479" s="47"/>
      <c r="EB479" s="47"/>
      <c r="EC479" s="47"/>
      <c r="ED479" s="47"/>
      <c r="EE479" s="47"/>
      <c r="EF479" s="47"/>
      <c r="EG479" s="47"/>
      <c r="EH479" s="47"/>
      <c r="EI479" s="47"/>
      <c r="EJ479" s="47"/>
      <c r="EK479" s="47"/>
      <c r="EL479" s="47"/>
      <c r="EM479" s="47"/>
      <c r="EN479" s="47"/>
      <c r="EO479" s="47"/>
      <c r="EP479" s="47"/>
      <c r="EQ479" s="47"/>
      <c r="ER479" s="47"/>
      <c r="ES479" s="47"/>
      <c r="ET479" s="47"/>
      <c r="EU479" s="47"/>
      <c r="EV479" s="47"/>
      <c r="EW479" s="47"/>
      <c r="EX479" s="47"/>
      <c r="EY479" s="47"/>
      <c r="EZ479" s="47"/>
      <c r="FA479" s="47"/>
      <c r="FB479" s="47"/>
      <c r="FC479" s="47"/>
      <c r="FD479" s="47"/>
      <c r="FE479" s="47"/>
      <c r="FF479" s="47"/>
      <c r="FG479" s="47"/>
      <c r="FH479" s="47"/>
      <c r="FI479" s="47"/>
      <c r="FJ479" s="47"/>
      <c r="FK479" s="47"/>
      <c r="FL479" s="47"/>
      <c r="FM479" s="47"/>
      <c r="FN479" s="47"/>
      <c r="FO479" s="47"/>
      <c r="FP479" s="47"/>
      <c r="FQ479" s="47"/>
      <c r="FR479" s="47"/>
      <c r="FS479" s="47"/>
      <c r="FT479" s="47"/>
      <c r="FU479" s="47"/>
      <c r="FV479" s="47"/>
      <c r="FW479" s="47"/>
      <c r="FX479" s="47"/>
      <c r="FY479" s="47"/>
      <c r="FZ479" s="47"/>
      <c r="GA479" s="47"/>
      <c r="GB479" s="47"/>
      <c r="GC479" s="47"/>
      <c r="GD479" s="47"/>
      <c r="GE479" s="47"/>
      <c r="GF479" s="47"/>
      <c r="GG479" s="47"/>
      <c r="GH479" s="47"/>
      <c r="GI479" s="47"/>
      <c r="GJ479" s="47"/>
      <c r="GK479" s="47"/>
      <c r="GL479" s="47"/>
      <c r="GM479" s="47"/>
      <c r="GN479" s="47"/>
      <c r="GO479" s="47"/>
      <c r="GP479" s="47"/>
      <c r="GQ479" s="47"/>
      <c r="GR479" s="47"/>
      <c r="GS479" s="47"/>
      <c r="GT479" s="47"/>
      <c r="GU479" s="47"/>
      <c r="GV479" s="47"/>
      <c r="GW479" s="47"/>
      <c r="GX479" s="47"/>
      <c r="GY479" s="47"/>
      <c r="GZ479" s="47"/>
      <c r="HA479" s="47"/>
      <c r="HB479" s="47"/>
      <c r="HC479" s="47"/>
      <c r="HD479" s="47"/>
      <c r="HE479" s="47"/>
      <c r="HF479" s="47"/>
      <c r="HG479" s="47"/>
      <c r="HH479" s="47"/>
      <c r="HI479" s="47"/>
      <c r="HJ479" s="47"/>
      <c r="HK479" s="47"/>
      <c r="HL479" s="47"/>
      <c r="HM479" s="47"/>
      <c r="HN479" s="47"/>
      <c r="HO479" s="47"/>
      <c r="HP479" s="47"/>
      <c r="HQ479" s="47"/>
      <c r="HR479" s="47"/>
      <c r="HS479" s="47"/>
    </row>
    <row r="480" spans="1:227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  <c r="AR480" s="47"/>
      <c r="AS480" s="47"/>
      <c r="AT480" s="47"/>
      <c r="AU480" s="47"/>
      <c r="AV480" s="47"/>
      <c r="AW480" s="47"/>
      <c r="AX480" s="47"/>
      <c r="AY480" s="47"/>
      <c r="AZ480" s="47"/>
      <c r="BA480" s="47"/>
      <c r="BB480" s="47"/>
      <c r="BC480" s="47"/>
      <c r="BD480" s="47"/>
      <c r="BE480" s="47"/>
      <c r="BF480" s="47"/>
      <c r="BG480" s="47"/>
      <c r="BH480" s="47"/>
      <c r="BI480" s="47"/>
      <c r="BJ480" s="47"/>
      <c r="BK480" s="47"/>
      <c r="BL480" s="47"/>
      <c r="BM480" s="47"/>
      <c r="BN480" s="47"/>
      <c r="BO480" s="47"/>
      <c r="BP480" s="47"/>
      <c r="BQ480" s="47"/>
      <c r="BR480" s="47"/>
      <c r="BS480" s="47"/>
      <c r="BT480" s="47"/>
      <c r="BU480" s="47"/>
      <c r="BV480" s="47"/>
      <c r="BW480" s="47"/>
      <c r="BX480" s="47"/>
      <c r="BY480" s="47"/>
      <c r="BZ480" s="47"/>
      <c r="CA480" s="47"/>
      <c r="CB480" s="47"/>
      <c r="CC480" s="47"/>
      <c r="CD480" s="47"/>
      <c r="CE480" s="47"/>
      <c r="CF480" s="47"/>
      <c r="CG480" s="47"/>
      <c r="CH480" s="47"/>
      <c r="CI480" s="47"/>
      <c r="CJ480" s="47"/>
      <c r="CK480" s="47"/>
      <c r="CL480" s="47"/>
      <c r="CM480" s="47"/>
      <c r="CN480" s="47"/>
      <c r="CO480" s="47"/>
      <c r="CP480" s="47"/>
      <c r="CQ480" s="47"/>
      <c r="CR480" s="47"/>
      <c r="CS480" s="47"/>
      <c r="CT480" s="47"/>
      <c r="CU480" s="47"/>
      <c r="CV480" s="47"/>
      <c r="CW480" s="47"/>
      <c r="CX480" s="47"/>
      <c r="CY480" s="47"/>
      <c r="CZ480" s="47"/>
      <c r="DA480" s="47"/>
      <c r="DB480" s="47"/>
      <c r="DC480" s="47"/>
      <c r="DD480" s="47"/>
      <c r="DE480" s="47"/>
      <c r="DF480" s="47"/>
      <c r="DG480" s="47"/>
      <c r="DH480" s="47"/>
      <c r="DI480" s="47"/>
      <c r="DJ480" s="47"/>
      <c r="DK480" s="47"/>
      <c r="DL480" s="47"/>
      <c r="DM480" s="47"/>
      <c r="DN480" s="47"/>
      <c r="DO480" s="47"/>
      <c r="DP480" s="47"/>
      <c r="DQ480" s="47"/>
      <c r="DR480" s="47"/>
      <c r="DS480" s="47"/>
      <c r="DT480" s="47"/>
      <c r="DU480" s="47"/>
      <c r="DV480" s="47"/>
      <c r="DW480" s="47"/>
      <c r="DX480" s="47"/>
      <c r="DY480" s="47"/>
      <c r="DZ480" s="47"/>
      <c r="EA480" s="47"/>
      <c r="EB480" s="47"/>
      <c r="EC480" s="47"/>
      <c r="ED480" s="47"/>
      <c r="EE480" s="47"/>
      <c r="EF480" s="47"/>
      <c r="EG480" s="47"/>
      <c r="EH480" s="47"/>
      <c r="EI480" s="47"/>
      <c r="EJ480" s="47"/>
      <c r="EK480" s="47"/>
      <c r="EL480" s="47"/>
      <c r="EM480" s="47"/>
      <c r="EN480" s="47"/>
      <c r="EO480" s="47"/>
      <c r="EP480" s="47"/>
      <c r="EQ480" s="47"/>
      <c r="ER480" s="47"/>
      <c r="ES480" s="47"/>
      <c r="ET480" s="47"/>
      <c r="EU480" s="47"/>
      <c r="EV480" s="47"/>
      <c r="EW480" s="47"/>
      <c r="EX480" s="47"/>
      <c r="EY480" s="47"/>
      <c r="EZ480" s="47"/>
      <c r="FA480" s="47"/>
      <c r="FB480" s="47"/>
      <c r="FC480" s="47"/>
      <c r="FD480" s="47"/>
      <c r="FE480" s="47"/>
      <c r="FF480" s="47"/>
      <c r="FG480" s="47"/>
      <c r="FH480" s="47"/>
      <c r="FI480" s="47"/>
      <c r="FJ480" s="47"/>
      <c r="FK480" s="47"/>
      <c r="FL480" s="47"/>
      <c r="FM480" s="47"/>
      <c r="FN480" s="47"/>
      <c r="FO480" s="47"/>
      <c r="FP480" s="47"/>
      <c r="FQ480" s="47"/>
      <c r="FR480" s="47"/>
      <c r="FS480" s="47"/>
      <c r="FT480" s="47"/>
      <c r="FU480" s="47"/>
      <c r="FV480" s="47"/>
      <c r="FW480" s="47"/>
      <c r="FX480" s="47"/>
      <c r="FY480" s="47"/>
      <c r="FZ480" s="47"/>
      <c r="GA480" s="47"/>
      <c r="GB480" s="47"/>
      <c r="GC480" s="47"/>
      <c r="GD480" s="47"/>
      <c r="GE480" s="47"/>
      <c r="GF480" s="47"/>
      <c r="GG480" s="47"/>
      <c r="GH480" s="47"/>
      <c r="GI480" s="47"/>
      <c r="GJ480" s="47"/>
      <c r="GK480" s="47"/>
      <c r="GL480" s="47"/>
      <c r="GM480" s="47"/>
      <c r="GN480" s="47"/>
      <c r="GO480" s="47"/>
      <c r="GP480" s="47"/>
      <c r="GQ480" s="47"/>
      <c r="GR480" s="47"/>
      <c r="GS480" s="47"/>
      <c r="GT480" s="47"/>
      <c r="GU480" s="47"/>
      <c r="GV480" s="47"/>
      <c r="GW480" s="47"/>
      <c r="GX480" s="47"/>
      <c r="GY480" s="47"/>
      <c r="GZ480" s="47"/>
      <c r="HA480" s="47"/>
      <c r="HB480" s="47"/>
      <c r="HC480" s="47"/>
      <c r="HD480" s="47"/>
      <c r="HE480" s="47"/>
      <c r="HF480" s="47"/>
      <c r="HG480" s="47"/>
      <c r="HH480" s="47"/>
      <c r="HI480" s="47"/>
      <c r="HJ480" s="47"/>
      <c r="HK480" s="47"/>
      <c r="HL480" s="47"/>
      <c r="HM480" s="47"/>
      <c r="HN480" s="47"/>
      <c r="HO480" s="47"/>
      <c r="HP480" s="47"/>
      <c r="HQ480" s="47"/>
      <c r="HR480" s="47"/>
      <c r="HS480" s="47"/>
    </row>
    <row r="481" spans="1:227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  <c r="AR481" s="47"/>
      <c r="AS481" s="47"/>
      <c r="AT481" s="47"/>
      <c r="AU481" s="47"/>
      <c r="AV481" s="47"/>
      <c r="AW481" s="47"/>
      <c r="AX481" s="47"/>
      <c r="AY481" s="47"/>
      <c r="AZ481" s="47"/>
      <c r="BA481" s="47"/>
      <c r="BB481" s="47"/>
      <c r="BC481" s="47"/>
      <c r="BD481" s="47"/>
      <c r="BE481" s="47"/>
      <c r="BF481" s="47"/>
      <c r="BG481" s="47"/>
      <c r="BH481" s="47"/>
      <c r="BI481" s="47"/>
      <c r="BJ481" s="47"/>
      <c r="BK481" s="47"/>
      <c r="BL481" s="47"/>
      <c r="BM481" s="47"/>
      <c r="BN481" s="47"/>
      <c r="BO481" s="47"/>
      <c r="BP481" s="47"/>
      <c r="BQ481" s="47"/>
      <c r="BR481" s="47"/>
      <c r="BS481" s="47"/>
      <c r="BT481" s="47"/>
      <c r="BU481" s="47"/>
      <c r="BV481" s="47"/>
      <c r="BW481" s="47"/>
      <c r="BX481" s="47"/>
      <c r="BY481" s="47"/>
      <c r="BZ481" s="47"/>
      <c r="CA481" s="47"/>
      <c r="CB481" s="47"/>
      <c r="CC481" s="47"/>
      <c r="CD481" s="47"/>
      <c r="CE481" s="47"/>
      <c r="CF481" s="47"/>
      <c r="CG481" s="47"/>
      <c r="CH481" s="47"/>
      <c r="CI481" s="47"/>
      <c r="CJ481" s="47"/>
      <c r="CK481" s="47"/>
      <c r="CL481" s="47"/>
      <c r="CM481" s="47"/>
      <c r="CN481" s="47"/>
      <c r="CO481" s="47"/>
      <c r="CP481" s="47"/>
      <c r="CQ481" s="47"/>
      <c r="CR481" s="47"/>
      <c r="CS481" s="47"/>
      <c r="CT481" s="47"/>
      <c r="CU481" s="47"/>
      <c r="CV481" s="47"/>
      <c r="CW481" s="47"/>
      <c r="CX481" s="47"/>
      <c r="CY481" s="47"/>
      <c r="CZ481" s="47"/>
      <c r="DA481" s="47"/>
      <c r="DB481" s="47"/>
      <c r="DC481" s="47"/>
      <c r="DD481" s="47"/>
      <c r="DE481" s="47"/>
      <c r="DF481" s="47"/>
      <c r="DG481" s="47"/>
      <c r="DH481" s="47"/>
      <c r="DI481" s="47"/>
      <c r="DJ481" s="47"/>
      <c r="DK481" s="47"/>
      <c r="DL481" s="47"/>
      <c r="DM481" s="47"/>
      <c r="DN481" s="47"/>
      <c r="DO481" s="47"/>
      <c r="DP481" s="47"/>
      <c r="DQ481" s="47"/>
      <c r="DR481" s="47"/>
      <c r="DS481" s="47"/>
      <c r="DT481" s="47"/>
      <c r="DU481" s="47"/>
      <c r="DV481" s="47"/>
      <c r="DW481" s="47"/>
      <c r="DX481" s="47"/>
      <c r="DY481" s="47"/>
      <c r="DZ481" s="47"/>
      <c r="EA481" s="47"/>
      <c r="EB481" s="47"/>
      <c r="EC481" s="47"/>
      <c r="ED481" s="47"/>
      <c r="EE481" s="47"/>
      <c r="EF481" s="47"/>
      <c r="EG481" s="47"/>
      <c r="EH481" s="47"/>
      <c r="EI481" s="47"/>
      <c r="EJ481" s="47"/>
      <c r="EK481" s="47"/>
      <c r="EL481" s="47"/>
      <c r="EM481" s="47"/>
      <c r="EN481" s="47"/>
      <c r="EO481" s="47"/>
      <c r="EP481" s="47"/>
      <c r="EQ481" s="47"/>
      <c r="ER481" s="47"/>
      <c r="ES481" s="47"/>
      <c r="ET481" s="47"/>
      <c r="EU481" s="47"/>
      <c r="EV481" s="47"/>
      <c r="EW481" s="47"/>
      <c r="EX481" s="47"/>
      <c r="EY481" s="47"/>
      <c r="EZ481" s="47"/>
      <c r="FA481" s="47"/>
      <c r="FB481" s="47"/>
      <c r="FC481" s="47"/>
      <c r="FD481" s="47"/>
      <c r="FE481" s="47"/>
      <c r="FF481" s="47"/>
      <c r="FG481" s="47"/>
      <c r="FH481" s="47"/>
      <c r="FI481" s="47"/>
      <c r="FJ481" s="47"/>
      <c r="FK481" s="47"/>
      <c r="FL481" s="47"/>
      <c r="FM481" s="47"/>
      <c r="FN481" s="47"/>
      <c r="FO481" s="47"/>
      <c r="FP481" s="47"/>
      <c r="FQ481" s="47"/>
      <c r="FR481" s="47"/>
      <c r="FS481" s="47"/>
      <c r="FT481" s="47"/>
      <c r="FU481" s="47"/>
      <c r="FV481" s="47"/>
      <c r="FW481" s="47"/>
      <c r="FX481" s="47"/>
      <c r="FY481" s="47"/>
      <c r="FZ481" s="47"/>
      <c r="GA481" s="47"/>
      <c r="GB481" s="47"/>
      <c r="GC481" s="47"/>
      <c r="GD481" s="47"/>
      <c r="GE481" s="47"/>
      <c r="GF481" s="47"/>
      <c r="GG481" s="47"/>
      <c r="GH481" s="47"/>
      <c r="GI481" s="47"/>
      <c r="GJ481" s="47"/>
      <c r="GK481" s="47"/>
      <c r="GL481" s="47"/>
      <c r="GM481" s="47"/>
      <c r="GN481" s="47"/>
      <c r="GO481" s="47"/>
      <c r="GP481" s="47"/>
      <c r="GQ481" s="47"/>
      <c r="GR481" s="47"/>
      <c r="GS481" s="47"/>
      <c r="GT481" s="47"/>
      <c r="GU481" s="47"/>
      <c r="GV481" s="47"/>
      <c r="GW481" s="47"/>
      <c r="GX481" s="47"/>
      <c r="GY481" s="47"/>
      <c r="GZ481" s="47"/>
      <c r="HA481" s="47"/>
      <c r="HB481" s="47"/>
      <c r="HC481" s="47"/>
      <c r="HD481" s="47"/>
      <c r="HE481" s="47"/>
      <c r="HF481" s="47"/>
      <c r="HG481" s="47"/>
      <c r="HH481" s="47"/>
      <c r="HI481" s="47"/>
      <c r="HJ481" s="47"/>
      <c r="HK481" s="47"/>
      <c r="HL481" s="47"/>
      <c r="HM481" s="47"/>
      <c r="HN481" s="47"/>
      <c r="HO481" s="47"/>
      <c r="HP481" s="47"/>
      <c r="HQ481" s="47"/>
      <c r="HR481" s="47"/>
      <c r="HS481" s="47"/>
    </row>
    <row r="482" spans="1:227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  <c r="AR482" s="47"/>
      <c r="AS482" s="47"/>
      <c r="AT482" s="47"/>
      <c r="AU482" s="47"/>
      <c r="AV482" s="47"/>
      <c r="AW482" s="47"/>
      <c r="AX482" s="47"/>
      <c r="AY482" s="47"/>
      <c r="AZ482" s="47"/>
      <c r="BA482" s="47"/>
      <c r="BB482" s="47"/>
      <c r="BC482" s="47"/>
      <c r="BD482" s="47"/>
      <c r="BE482" s="47"/>
      <c r="BF482" s="47"/>
      <c r="BG482" s="47"/>
      <c r="BH482" s="47"/>
      <c r="BI482" s="47"/>
      <c r="BJ482" s="47"/>
      <c r="BK482" s="47"/>
      <c r="BL482" s="47"/>
      <c r="BM482" s="47"/>
      <c r="BN482" s="47"/>
      <c r="BO482" s="47"/>
      <c r="BP482" s="47"/>
      <c r="BQ482" s="47"/>
      <c r="BR482" s="47"/>
      <c r="BS482" s="47"/>
      <c r="BT482" s="47"/>
      <c r="BU482" s="47"/>
      <c r="BV482" s="47"/>
      <c r="BW482" s="47"/>
      <c r="BX482" s="47"/>
      <c r="BY482" s="47"/>
      <c r="BZ482" s="47"/>
      <c r="CA482" s="47"/>
      <c r="CB482" s="47"/>
      <c r="CC482" s="47"/>
      <c r="CD482" s="47"/>
      <c r="CE482" s="47"/>
      <c r="CF482" s="47"/>
      <c r="CG482" s="47"/>
      <c r="CH482" s="47"/>
      <c r="CI482" s="47"/>
      <c r="CJ482" s="47"/>
      <c r="CK482" s="47"/>
      <c r="CL482" s="47"/>
      <c r="CM482" s="47"/>
      <c r="CN482" s="47"/>
      <c r="CO482" s="47"/>
      <c r="CP482" s="47"/>
      <c r="CQ482" s="47"/>
      <c r="CR482" s="47"/>
      <c r="CS482" s="47"/>
      <c r="CT482" s="47"/>
      <c r="CU482" s="47"/>
      <c r="CV482" s="47"/>
      <c r="CW482" s="47"/>
      <c r="CX482" s="47"/>
      <c r="CY482" s="47"/>
      <c r="CZ482" s="47"/>
      <c r="DA482" s="47"/>
      <c r="DB482" s="47"/>
      <c r="DC482" s="47"/>
      <c r="DD482" s="47"/>
      <c r="DE482" s="47"/>
      <c r="DF482" s="47"/>
      <c r="DG482" s="47"/>
      <c r="DH482" s="47"/>
      <c r="DI482" s="47"/>
      <c r="DJ482" s="47"/>
      <c r="DK482" s="47"/>
      <c r="DL482" s="47"/>
      <c r="DM482" s="47"/>
      <c r="DN482" s="47"/>
      <c r="DO482" s="47"/>
      <c r="DP482" s="47"/>
      <c r="DQ482" s="47"/>
      <c r="DR482" s="47"/>
      <c r="DS482" s="47"/>
      <c r="DT482" s="47"/>
      <c r="DU482" s="47"/>
      <c r="DV482" s="47"/>
      <c r="DW482" s="47"/>
      <c r="DX482" s="47"/>
      <c r="DY482" s="47"/>
      <c r="DZ482" s="47"/>
      <c r="EA482" s="47"/>
      <c r="EB482" s="47"/>
      <c r="EC482" s="47"/>
      <c r="ED482" s="47"/>
      <c r="EE482" s="47"/>
      <c r="EF482" s="47"/>
      <c r="EG482" s="47"/>
      <c r="EH482" s="47"/>
      <c r="EI482" s="47"/>
      <c r="EJ482" s="47"/>
      <c r="EK482" s="47"/>
      <c r="EL482" s="47"/>
      <c r="EM482" s="47"/>
      <c r="EN482" s="47"/>
      <c r="EO482" s="47"/>
      <c r="EP482" s="47"/>
      <c r="EQ482" s="47"/>
      <c r="ER482" s="47"/>
      <c r="ES482" s="47"/>
      <c r="ET482" s="47"/>
      <c r="EU482" s="47"/>
      <c r="EV482" s="47"/>
      <c r="EW482" s="47"/>
      <c r="EX482" s="47"/>
      <c r="EY482" s="47"/>
      <c r="EZ482" s="47"/>
      <c r="FA482" s="47"/>
      <c r="FB482" s="47"/>
      <c r="FC482" s="47"/>
      <c r="FD482" s="47"/>
      <c r="FE482" s="47"/>
      <c r="FF482" s="47"/>
      <c r="FG482" s="47"/>
      <c r="FH482" s="47"/>
      <c r="FI482" s="47"/>
      <c r="FJ482" s="47"/>
      <c r="FK482" s="47"/>
      <c r="FL482" s="47"/>
      <c r="FM482" s="47"/>
      <c r="FN482" s="47"/>
      <c r="FO482" s="47"/>
      <c r="FP482" s="47"/>
      <c r="FQ482" s="47"/>
      <c r="FR482" s="47"/>
      <c r="FS482" s="47"/>
      <c r="FT482" s="47"/>
      <c r="FU482" s="47"/>
      <c r="FV482" s="47"/>
      <c r="FW482" s="47"/>
      <c r="FX482" s="47"/>
      <c r="FY482" s="47"/>
      <c r="FZ482" s="47"/>
      <c r="GA482" s="47"/>
      <c r="GB482" s="47"/>
      <c r="GC482" s="47"/>
      <c r="GD482" s="47"/>
      <c r="GE482" s="47"/>
      <c r="GF482" s="47"/>
      <c r="GG482" s="47"/>
      <c r="GH482" s="47"/>
      <c r="GI482" s="47"/>
      <c r="GJ482" s="47"/>
      <c r="GK482" s="47"/>
      <c r="GL482" s="47"/>
      <c r="GM482" s="47"/>
      <c r="GN482" s="47"/>
      <c r="GO482" s="47"/>
      <c r="GP482" s="47"/>
      <c r="GQ482" s="47"/>
      <c r="GR482" s="47"/>
      <c r="GS482" s="47"/>
      <c r="GT482" s="47"/>
      <c r="GU482" s="47"/>
      <c r="GV482" s="47"/>
      <c r="GW482" s="47"/>
      <c r="GX482" s="47"/>
      <c r="GY482" s="47"/>
      <c r="GZ482" s="47"/>
      <c r="HA482" s="47"/>
      <c r="HB482" s="47"/>
      <c r="HC482" s="47"/>
      <c r="HD482" s="47"/>
      <c r="HE482" s="47"/>
      <c r="HF482" s="47"/>
      <c r="HG482" s="47"/>
      <c r="HH482" s="47"/>
      <c r="HI482" s="47"/>
      <c r="HJ482" s="47"/>
      <c r="HK482" s="47"/>
      <c r="HL482" s="47"/>
      <c r="HM482" s="47"/>
      <c r="HN482" s="47"/>
      <c r="HO482" s="47"/>
      <c r="HP482" s="47"/>
      <c r="HQ482" s="47"/>
      <c r="HR482" s="47"/>
      <c r="HS482" s="47"/>
    </row>
    <row r="483" spans="1:227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  <c r="AR483" s="47"/>
      <c r="AS483" s="47"/>
      <c r="AT483" s="47"/>
      <c r="AU483" s="47"/>
      <c r="AV483" s="47"/>
      <c r="AW483" s="47"/>
      <c r="AX483" s="47"/>
      <c r="AY483" s="47"/>
      <c r="AZ483" s="47"/>
      <c r="BA483" s="47"/>
      <c r="BB483" s="47"/>
      <c r="BC483" s="47"/>
      <c r="BD483" s="47"/>
      <c r="BE483" s="47"/>
      <c r="BF483" s="47"/>
      <c r="BG483" s="47"/>
      <c r="BH483" s="47"/>
      <c r="BI483" s="47"/>
      <c r="BJ483" s="47"/>
      <c r="BK483" s="47"/>
      <c r="BL483" s="47"/>
      <c r="BM483" s="47"/>
      <c r="BN483" s="47"/>
      <c r="BO483" s="47"/>
      <c r="BP483" s="47"/>
      <c r="BQ483" s="47"/>
      <c r="BR483" s="47"/>
      <c r="BS483" s="47"/>
      <c r="BT483" s="47"/>
      <c r="BU483" s="47"/>
      <c r="BV483" s="47"/>
      <c r="BW483" s="47"/>
      <c r="BX483" s="47"/>
      <c r="BY483" s="47"/>
      <c r="BZ483" s="47"/>
      <c r="CA483" s="47"/>
      <c r="CB483" s="47"/>
      <c r="CC483" s="47"/>
      <c r="CD483" s="47"/>
      <c r="CE483" s="47"/>
      <c r="CF483" s="47"/>
      <c r="CG483" s="47"/>
      <c r="CH483" s="47"/>
      <c r="CI483" s="47"/>
      <c r="CJ483" s="47"/>
      <c r="CK483" s="47"/>
      <c r="CL483" s="47"/>
      <c r="CM483" s="47"/>
      <c r="CN483" s="47"/>
      <c r="CO483" s="47"/>
      <c r="CP483" s="47"/>
      <c r="CQ483" s="47"/>
      <c r="CR483" s="47"/>
      <c r="CS483" s="47"/>
      <c r="CT483" s="47"/>
      <c r="CU483" s="47"/>
      <c r="CV483" s="47"/>
      <c r="CW483" s="47"/>
      <c r="CX483" s="47"/>
      <c r="CY483" s="47"/>
      <c r="CZ483" s="47"/>
      <c r="DA483" s="47"/>
      <c r="DB483" s="47"/>
      <c r="DC483" s="47"/>
      <c r="DD483" s="47"/>
      <c r="DE483" s="47"/>
      <c r="DF483" s="47"/>
      <c r="DG483" s="47"/>
      <c r="DH483" s="47"/>
      <c r="DI483" s="47"/>
      <c r="DJ483" s="47"/>
      <c r="DK483" s="47"/>
      <c r="DL483" s="47"/>
      <c r="DM483" s="47"/>
      <c r="DN483" s="47"/>
      <c r="DO483" s="47"/>
      <c r="DP483" s="47"/>
      <c r="DQ483" s="47"/>
      <c r="DR483" s="47"/>
      <c r="DS483" s="47"/>
      <c r="DT483" s="47"/>
      <c r="DU483" s="47"/>
      <c r="DV483" s="47"/>
      <c r="DW483" s="47"/>
      <c r="DX483" s="47"/>
      <c r="DY483" s="47"/>
      <c r="DZ483" s="47"/>
      <c r="EA483" s="47"/>
      <c r="EB483" s="47"/>
      <c r="EC483" s="47"/>
      <c r="ED483" s="47"/>
      <c r="EE483" s="47"/>
      <c r="EF483" s="47"/>
      <c r="EG483" s="47"/>
      <c r="EH483" s="47"/>
      <c r="EI483" s="47"/>
      <c r="EJ483" s="47"/>
      <c r="EK483" s="47"/>
      <c r="EL483" s="47"/>
      <c r="EM483" s="47"/>
      <c r="EN483" s="47"/>
      <c r="EO483" s="47"/>
      <c r="EP483" s="47"/>
      <c r="EQ483" s="47"/>
      <c r="ER483" s="47"/>
      <c r="ES483" s="47"/>
      <c r="ET483" s="47"/>
      <c r="EU483" s="47"/>
      <c r="EV483" s="47"/>
      <c r="EW483" s="47"/>
      <c r="EX483" s="47"/>
      <c r="EY483" s="47"/>
      <c r="EZ483" s="47"/>
      <c r="FA483" s="47"/>
      <c r="FB483" s="47"/>
      <c r="FC483" s="47"/>
      <c r="FD483" s="47"/>
      <c r="FE483" s="47"/>
      <c r="FF483" s="47"/>
      <c r="FG483" s="47"/>
      <c r="FH483" s="47"/>
      <c r="FI483" s="47"/>
      <c r="FJ483" s="47"/>
      <c r="FK483" s="47"/>
      <c r="FL483" s="47"/>
      <c r="FM483" s="47"/>
      <c r="FN483" s="47"/>
      <c r="FO483" s="47"/>
      <c r="FP483" s="47"/>
      <c r="FQ483" s="47"/>
      <c r="FR483" s="47"/>
      <c r="FS483" s="47"/>
      <c r="FT483" s="47"/>
      <c r="FU483" s="47"/>
      <c r="FV483" s="47"/>
      <c r="FW483" s="47"/>
      <c r="FX483" s="47"/>
      <c r="FY483" s="47"/>
      <c r="FZ483" s="47"/>
      <c r="GA483" s="47"/>
      <c r="GB483" s="47"/>
      <c r="GC483" s="47"/>
      <c r="GD483" s="47"/>
      <c r="GE483" s="47"/>
      <c r="GF483" s="47"/>
      <c r="GG483" s="47"/>
      <c r="GH483" s="47"/>
      <c r="GI483" s="47"/>
      <c r="GJ483" s="47"/>
      <c r="GK483" s="47"/>
      <c r="GL483" s="47"/>
      <c r="GM483" s="47"/>
      <c r="GN483" s="47"/>
      <c r="GO483" s="47"/>
      <c r="GP483" s="47"/>
      <c r="GQ483" s="47"/>
      <c r="GR483" s="47"/>
      <c r="GS483" s="47"/>
      <c r="GT483" s="47"/>
      <c r="GU483" s="47"/>
      <c r="GV483" s="47"/>
      <c r="GW483" s="47"/>
      <c r="GX483" s="47"/>
      <c r="GY483" s="47"/>
      <c r="GZ483" s="47"/>
      <c r="HA483" s="47"/>
      <c r="HB483" s="47"/>
      <c r="HC483" s="47"/>
      <c r="HD483" s="47"/>
      <c r="HE483" s="47"/>
      <c r="HF483" s="47"/>
      <c r="HG483" s="47"/>
      <c r="HH483" s="47"/>
      <c r="HI483" s="47"/>
      <c r="HJ483" s="47"/>
      <c r="HK483" s="47"/>
      <c r="HL483" s="47"/>
      <c r="HM483" s="47"/>
      <c r="HN483" s="47"/>
      <c r="HO483" s="47"/>
      <c r="HP483" s="47"/>
      <c r="HQ483" s="47"/>
      <c r="HR483" s="47"/>
      <c r="HS483" s="47"/>
    </row>
    <row r="484" spans="1:227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  <c r="AD484" s="47"/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  <c r="AR484" s="47"/>
      <c r="AS484" s="47"/>
      <c r="AT484" s="47"/>
      <c r="AU484" s="47"/>
      <c r="AV484" s="47"/>
      <c r="AW484" s="47"/>
      <c r="AX484" s="47"/>
      <c r="AY484" s="47"/>
      <c r="AZ484" s="47"/>
      <c r="BA484" s="47"/>
      <c r="BB484" s="47"/>
      <c r="BC484" s="47"/>
      <c r="BD484" s="47"/>
      <c r="BE484" s="47"/>
      <c r="BF484" s="47"/>
      <c r="BG484" s="47"/>
      <c r="BH484" s="47"/>
      <c r="BI484" s="47"/>
      <c r="BJ484" s="47"/>
      <c r="BK484" s="47"/>
      <c r="BL484" s="47"/>
      <c r="BM484" s="47"/>
      <c r="BN484" s="47"/>
      <c r="BO484" s="47"/>
      <c r="BP484" s="47"/>
      <c r="BQ484" s="47"/>
      <c r="BR484" s="47"/>
      <c r="BS484" s="47"/>
      <c r="BT484" s="47"/>
      <c r="BU484" s="47"/>
      <c r="BV484" s="47"/>
      <c r="BW484" s="47"/>
      <c r="BX484" s="47"/>
      <c r="BY484" s="47"/>
      <c r="BZ484" s="47"/>
      <c r="CA484" s="47"/>
      <c r="CB484" s="47"/>
      <c r="CC484" s="47"/>
      <c r="CD484" s="47"/>
      <c r="CE484" s="47"/>
      <c r="CF484" s="47"/>
      <c r="CG484" s="47"/>
      <c r="CH484" s="47"/>
      <c r="CI484" s="47"/>
      <c r="CJ484" s="47"/>
      <c r="CK484" s="47"/>
      <c r="CL484" s="47"/>
      <c r="CM484" s="47"/>
      <c r="CN484" s="47"/>
      <c r="CO484" s="47"/>
      <c r="CP484" s="47"/>
      <c r="CQ484" s="47"/>
      <c r="CR484" s="47"/>
      <c r="CS484" s="47"/>
      <c r="CT484" s="47"/>
      <c r="CU484" s="47"/>
      <c r="CV484" s="47"/>
      <c r="CW484" s="47"/>
      <c r="CX484" s="47"/>
      <c r="CY484" s="47"/>
      <c r="CZ484" s="47"/>
      <c r="DA484" s="47"/>
      <c r="DB484" s="47"/>
      <c r="DC484" s="47"/>
      <c r="DD484" s="47"/>
      <c r="DE484" s="47"/>
      <c r="DF484" s="47"/>
      <c r="DG484" s="47"/>
      <c r="DH484" s="47"/>
      <c r="DI484" s="47"/>
      <c r="DJ484" s="47"/>
      <c r="DK484" s="47"/>
      <c r="DL484" s="47"/>
      <c r="DM484" s="47"/>
      <c r="DN484" s="47"/>
      <c r="DO484" s="47"/>
      <c r="DP484" s="47"/>
      <c r="DQ484" s="47"/>
      <c r="DR484" s="47"/>
      <c r="DS484" s="47"/>
      <c r="DT484" s="47"/>
      <c r="DU484" s="47"/>
      <c r="DV484" s="47"/>
      <c r="DW484" s="47"/>
      <c r="DX484" s="47"/>
      <c r="DY484" s="47"/>
      <c r="DZ484" s="47"/>
      <c r="EA484" s="47"/>
      <c r="EB484" s="47"/>
      <c r="EC484" s="47"/>
      <c r="ED484" s="47"/>
      <c r="EE484" s="47"/>
      <c r="EF484" s="47"/>
      <c r="EG484" s="47"/>
      <c r="EH484" s="47"/>
      <c r="EI484" s="47"/>
      <c r="EJ484" s="47"/>
      <c r="EK484" s="47"/>
      <c r="EL484" s="47"/>
      <c r="EM484" s="47"/>
      <c r="EN484" s="47"/>
      <c r="EO484" s="47"/>
      <c r="EP484" s="47"/>
      <c r="EQ484" s="47"/>
      <c r="ER484" s="47"/>
      <c r="ES484" s="47"/>
      <c r="ET484" s="47"/>
      <c r="EU484" s="47"/>
      <c r="EV484" s="47"/>
      <c r="EW484" s="47"/>
      <c r="EX484" s="47"/>
      <c r="EY484" s="47"/>
      <c r="EZ484" s="47"/>
      <c r="FA484" s="47"/>
      <c r="FB484" s="47"/>
      <c r="FC484" s="47"/>
      <c r="FD484" s="47"/>
      <c r="FE484" s="47"/>
      <c r="FF484" s="47"/>
      <c r="FG484" s="47"/>
      <c r="FH484" s="47"/>
      <c r="FI484" s="47"/>
      <c r="FJ484" s="47"/>
      <c r="FK484" s="47"/>
      <c r="FL484" s="47"/>
      <c r="FM484" s="47"/>
      <c r="FN484" s="47"/>
      <c r="FO484" s="47"/>
      <c r="FP484" s="47"/>
      <c r="FQ484" s="47"/>
      <c r="FR484" s="47"/>
      <c r="FS484" s="47"/>
      <c r="FT484" s="47"/>
      <c r="FU484" s="47"/>
      <c r="FV484" s="47"/>
      <c r="FW484" s="47"/>
      <c r="FX484" s="47"/>
      <c r="FY484" s="47"/>
      <c r="FZ484" s="47"/>
      <c r="GA484" s="47"/>
      <c r="GB484" s="47"/>
      <c r="GC484" s="47"/>
      <c r="GD484" s="47"/>
      <c r="GE484" s="47"/>
      <c r="GF484" s="47"/>
      <c r="GG484" s="47"/>
      <c r="GH484" s="47"/>
      <c r="GI484" s="47"/>
      <c r="GJ484" s="47"/>
      <c r="GK484" s="47"/>
      <c r="GL484" s="47"/>
      <c r="GM484" s="47"/>
      <c r="GN484" s="47"/>
      <c r="GO484" s="47"/>
      <c r="GP484" s="47"/>
      <c r="GQ484" s="47"/>
      <c r="GR484" s="47"/>
      <c r="GS484" s="47"/>
      <c r="GT484" s="47"/>
      <c r="GU484" s="47"/>
      <c r="GV484" s="47"/>
      <c r="GW484" s="47"/>
      <c r="GX484" s="47"/>
      <c r="GY484" s="47"/>
      <c r="GZ484" s="47"/>
      <c r="HA484" s="47"/>
      <c r="HB484" s="47"/>
      <c r="HC484" s="47"/>
      <c r="HD484" s="47"/>
      <c r="HE484" s="47"/>
      <c r="HF484" s="47"/>
      <c r="HG484" s="47"/>
      <c r="HH484" s="47"/>
      <c r="HI484" s="47"/>
      <c r="HJ484" s="47"/>
      <c r="HK484" s="47"/>
      <c r="HL484" s="47"/>
      <c r="HM484" s="47"/>
      <c r="HN484" s="47"/>
      <c r="HO484" s="47"/>
      <c r="HP484" s="47"/>
      <c r="HQ484" s="47"/>
      <c r="HR484" s="47"/>
      <c r="HS484" s="47"/>
    </row>
    <row r="485" spans="1:227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  <c r="AR485" s="47"/>
      <c r="AS485" s="47"/>
      <c r="AT485" s="47"/>
      <c r="AU485" s="47"/>
      <c r="AV485" s="47"/>
      <c r="AW485" s="47"/>
      <c r="AX485" s="47"/>
      <c r="AY485" s="47"/>
      <c r="AZ485" s="47"/>
      <c r="BA485" s="47"/>
      <c r="BB485" s="47"/>
      <c r="BC485" s="47"/>
      <c r="BD485" s="47"/>
      <c r="BE485" s="47"/>
      <c r="BF485" s="47"/>
      <c r="BG485" s="47"/>
      <c r="BH485" s="47"/>
      <c r="BI485" s="47"/>
      <c r="BJ485" s="47"/>
      <c r="BK485" s="47"/>
      <c r="BL485" s="47"/>
      <c r="BM485" s="47"/>
      <c r="BN485" s="47"/>
      <c r="BO485" s="47"/>
      <c r="BP485" s="47"/>
      <c r="BQ485" s="47"/>
      <c r="BR485" s="47"/>
      <c r="BS485" s="47"/>
      <c r="BT485" s="47"/>
      <c r="BU485" s="47"/>
      <c r="BV485" s="47"/>
      <c r="BW485" s="47"/>
      <c r="BX485" s="47"/>
      <c r="BY485" s="47"/>
      <c r="BZ485" s="47"/>
      <c r="CA485" s="47"/>
      <c r="CB485" s="47"/>
      <c r="CC485" s="47"/>
      <c r="CD485" s="47"/>
      <c r="CE485" s="47"/>
      <c r="CF485" s="47"/>
      <c r="CG485" s="47"/>
      <c r="CH485" s="47"/>
      <c r="CI485" s="47"/>
      <c r="CJ485" s="47"/>
      <c r="CK485" s="47"/>
      <c r="CL485" s="47"/>
      <c r="CM485" s="47"/>
      <c r="CN485" s="47"/>
      <c r="CO485" s="47"/>
      <c r="CP485" s="47"/>
      <c r="CQ485" s="47"/>
      <c r="CR485" s="47"/>
      <c r="CS485" s="47"/>
      <c r="CT485" s="47"/>
      <c r="CU485" s="47"/>
      <c r="CV485" s="47"/>
      <c r="CW485" s="47"/>
      <c r="CX485" s="47"/>
      <c r="CY485" s="47"/>
      <c r="CZ485" s="47"/>
      <c r="DA485" s="47"/>
      <c r="DB485" s="47"/>
      <c r="DC485" s="47"/>
      <c r="DD485" s="47"/>
      <c r="DE485" s="47"/>
      <c r="DF485" s="47"/>
      <c r="DG485" s="47"/>
      <c r="DH485" s="47"/>
      <c r="DI485" s="47"/>
      <c r="DJ485" s="47"/>
      <c r="DK485" s="47"/>
      <c r="DL485" s="47"/>
      <c r="DM485" s="47"/>
      <c r="DN485" s="47"/>
      <c r="DO485" s="47"/>
      <c r="DP485" s="47"/>
      <c r="DQ485" s="47"/>
      <c r="DR485" s="47"/>
      <c r="DS485" s="47"/>
      <c r="DT485" s="47"/>
      <c r="DU485" s="47"/>
      <c r="DV485" s="47"/>
      <c r="DW485" s="47"/>
      <c r="DX485" s="47"/>
      <c r="DY485" s="47"/>
      <c r="DZ485" s="47"/>
      <c r="EA485" s="47"/>
      <c r="EB485" s="47"/>
      <c r="EC485" s="47"/>
      <c r="ED485" s="47"/>
      <c r="EE485" s="47"/>
      <c r="EF485" s="47"/>
      <c r="EG485" s="47"/>
      <c r="EH485" s="47"/>
      <c r="EI485" s="47"/>
      <c r="EJ485" s="47"/>
      <c r="EK485" s="47"/>
      <c r="EL485" s="47"/>
      <c r="EM485" s="47"/>
      <c r="EN485" s="47"/>
      <c r="EO485" s="47"/>
      <c r="EP485" s="47"/>
      <c r="EQ485" s="47"/>
      <c r="ER485" s="47"/>
      <c r="ES485" s="47"/>
      <c r="ET485" s="47"/>
      <c r="EU485" s="47"/>
      <c r="EV485" s="47"/>
      <c r="EW485" s="47"/>
      <c r="EX485" s="47"/>
      <c r="EY485" s="47"/>
      <c r="EZ485" s="47"/>
      <c r="FA485" s="47"/>
      <c r="FB485" s="47"/>
      <c r="FC485" s="47"/>
      <c r="FD485" s="47"/>
      <c r="FE485" s="47"/>
      <c r="FF485" s="47"/>
      <c r="FG485" s="47"/>
      <c r="FH485" s="47"/>
      <c r="FI485" s="47"/>
      <c r="FJ485" s="47"/>
      <c r="FK485" s="47"/>
      <c r="FL485" s="47"/>
      <c r="FM485" s="47"/>
      <c r="FN485" s="47"/>
      <c r="FO485" s="47"/>
      <c r="FP485" s="47"/>
      <c r="FQ485" s="47"/>
      <c r="FR485" s="47"/>
      <c r="FS485" s="47"/>
      <c r="FT485" s="47"/>
      <c r="FU485" s="47"/>
      <c r="FV485" s="47"/>
      <c r="FW485" s="47"/>
      <c r="FX485" s="47"/>
      <c r="FY485" s="47"/>
      <c r="FZ485" s="47"/>
      <c r="GA485" s="47"/>
      <c r="GB485" s="47"/>
      <c r="GC485" s="47"/>
      <c r="GD485" s="47"/>
      <c r="GE485" s="47"/>
      <c r="GF485" s="47"/>
      <c r="GG485" s="47"/>
      <c r="GH485" s="47"/>
      <c r="GI485" s="47"/>
      <c r="GJ485" s="47"/>
      <c r="GK485" s="47"/>
      <c r="GL485" s="47"/>
      <c r="GM485" s="47"/>
      <c r="GN485" s="47"/>
      <c r="GO485" s="47"/>
      <c r="GP485" s="47"/>
      <c r="GQ485" s="47"/>
      <c r="GR485" s="47"/>
      <c r="GS485" s="47"/>
      <c r="GT485" s="47"/>
      <c r="GU485" s="47"/>
      <c r="GV485" s="47"/>
      <c r="GW485" s="47"/>
      <c r="GX485" s="47"/>
      <c r="GY485" s="47"/>
      <c r="GZ485" s="47"/>
      <c r="HA485" s="47"/>
      <c r="HB485" s="47"/>
      <c r="HC485" s="47"/>
      <c r="HD485" s="47"/>
      <c r="HE485" s="47"/>
      <c r="HF485" s="47"/>
      <c r="HG485" s="47"/>
      <c r="HH485" s="47"/>
      <c r="HI485" s="47"/>
      <c r="HJ485" s="47"/>
      <c r="HK485" s="47"/>
      <c r="HL485" s="47"/>
      <c r="HM485" s="47"/>
      <c r="HN485" s="47"/>
      <c r="HO485" s="47"/>
      <c r="HP485" s="47"/>
      <c r="HQ485" s="47"/>
      <c r="HR485" s="47"/>
      <c r="HS485" s="47"/>
    </row>
    <row r="486" spans="1:227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7"/>
      <c r="AS486" s="47"/>
      <c r="AT486" s="47"/>
      <c r="AU486" s="47"/>
      <c r="AV486" s="47"/>
      <c r="AW486" s="47"/>
      <c r="AX486" s="47"/>
      <c r="AY486" s="47"/>
      <c r="AZ486" s="47"/>
      <c r="BA486" s="47"/>
      <c r="BB486" s="47"/>
      <c r="BC486" s="47"/>
      <c r="BD486" s="47"/>
      <c r="BE486" s="47"/>
      <c r="BF486" s="47"/>
      <c r="BG486" s="47"/>
      <c r="BH486" s="47"/>
      <c r="BI486" s="47"/>
      <c r="BJ486" s="47"/>
      <c r="BK486" s="47"/>
      <c r="BL486" s="47"/>
      <c r="BM486" s="47"/>
      <c r="BN486" s="47"/>
      <c r="BO486" s="47"/>
      <c r="BP486" s="47"/>
      <c r="BQ486" s="47"/>
      <c r="BR486" s="47"/>
      <c r="BS486" s="47"/>
      <c r="BT486" s="47"/>
      <c r="BU486" s="47"/>
      <c r="BV486" s="47"/>
      <c r="BW486" s="47"/>
      <c r="BX486" s="47"/>
      <c r="BY486" s="47"/>
      <c r="BZ486" s="47"/>
      <c r="CA486" s="47"/>
      <c r="CB486" s="47"/>
      <c r="CC486" s="47"/>
      <c r="CD486" s="47"/>
      <c r="CE486" s="47"/>
      <c r="CF486" s="47"/>
      <c r="CG486" s="47"/>
      <c r="CH486" s="47"/>
      <c r="CI486" s="47"/>
      <c r="CJ486" s="47"/>
      <c r="CK486" s="47"/>
      <c r="CL486" s="47"/>
      <c r="CM486" s="47"/>
      <c r="CN486" s="47"/>
      <c r="CO486" s="47"/>
      <c r="CP486" s="47"/>
      <c r="CQ486" s="47"/>
      <c r="CR486" s="47"/>
      <c r="CS486" s="47"/>
      <c r="CT486" s="47"/>
      <c r="CU486" s="47"/>
      <c r="CV486" s="47"/>
      <c r="CW486" s="47"/>
      <c r="CX486" s="47"/>
      <c r="CY486" s="47"/>
      <c r="CZ486" s="47"/>
      <c r="DA486" s="47"/>
      <c r="DB486" s="47"/>
      <c r="DC486" s="47"/>
      <c r="DD486" s="47"/>
      <c r="DE486" s="47"/>
      <c r="DF486" s="47"/>
      <c r="DG486" s="47"/>
      <c r="DH486" s="47"/>
      <c r="DI486" s="47"/>
      <c r="DJ486" s="47"/>
      <c r="DK486" s="47"/>
      <c r="DL486" s="47"/>
      <c r="DM486" s="47"/>
      <c r="DN486" s="47"/>
      <c r="DO486" s="47"/>
      <c r="DP486" s="47"/>
      <c r="DQ486" s="47"/>
      <c r="DR486" s="47"/>
      <c r="DS486" s="47"/>
      <c r="DT486" s="47"/>
      <c r="DU486" s="47"/>
      <c r="DV486" s="47"/>
      <c r="DW486" s="47"/>
      <c r="DX486" s="47"/>
      <c r="DY486" s="47"/>
      <c r="DZ486" s="47"/>
      <c r="EA486" s="47"/>
      <c r="EB486" s="47"/>
      <c r="EC486" s="47"/>
      <c r="ED486" s="47"/>
      <c r="EE486" s="47"/>
      <c r="EF486" s="47"/>
      <c r="EG486" s="47"/>
      <c r="EH486" s="47"/>
      <c r="EI486" s="47"/>
      <c r="EJ486" s="47"/>
      <c r="EK486" s="47"/>
      <c r="EL486" s="47"/>
      <c r="EM486" s="47"/>
      <c r="EN486" s="47"/>
      <c r="EO486" s="47"/>
      <c r="EP486" s="47"/>
      <c r="EQ486" s="47"/>
      <c r="ER486" s="47"/>
      <c r="ES486" s="47"/>
      <c r="ET486" s="47"/>
      <c r="EU486" s="47"/>
      <c r="EV486" s="47"/>
      <c r="EW486" s="47"/>
      <c r="EX486" s="47"/>
      <c r="EY486" s="47"/>
      <c r="EZ486" s="47"/>
      <c r="FA486" s="47"/>
      <c r="FB486" s="47"/>
      <c r="FC486" s="47"/>
      <c r="FD486" s="47"/>
      <c r="FE486" s="47"/>
      <c r="FF486" s="47"/>
      <c r="FG486" s="47"/>
      <c r="FH486" s="47"/>
      <c r="FI486" s="47"/>
      <c r="FJ486" s="47"/>
      <c r="FK486" s="47"/>
      <c r="FL486" s="47"/>
      <c r="FM486" s="47"/>
      <c r="FN486" s="47"/>
      <c r="FO486" s="47"/>
      <c r="FP486" s="47"/>
      <c r="FQ486" s="47"/>
      <c r="FR486" s="47"/>
      <c r="FS486" s="47"/>
      <c r="FT486" s="47"/>
      <c r="FU486" s="47"/>
      <c r="FV486" s="47"/>
      <c r="FW486" s="47"/>
      <c r="FX486" s="47"/>
      <c r="FY486" s="47"/>
      <c r="FZ486" s="47"/>
      <c r="GA486" s="47"/>
      <c r="GB486" s="47"/>
      <c r="GC486" s="47"/>
      <c r="GD486" s="47"/>
      <c r="GE486" s="47"/>
      <c r="GF486" s="47"/>
      <c r="GG486" s="47"/>
      <c r="GH486" s="47"/>
      <c r="GI486" s="47"/>
      <c r="GJ486" s="47"/>
      <c r="GK486" s="47"/>
      <c r="GL486" s="47"/>
      <c r="GM486" s="47"/>
      <c r="GN486" s="47"/>
      <c r="GO486" s="47"/>
      <c r="GP486" s="47"/>
      <c r="GQ486" s="47"/>
      <c r="GR486" s="47"/>
      <c r="GS486" s="47"/>
      <c r="GT486" s="47"/>
      <c r="GU486" s="47"/>
      <c r="GV486" s="47"/>
      <c r="GW486" s="47"/>
      <c r="GX486" s="47"/>
      <c r="GY486" s="47"/>
      <c r="GZ486" s="47"/>
      <c r="HA486" s="47"/>
      <c r="HB486" s="47"/>
      <c r="HC486" s="47"/>
      <c r="HD486" s="47"/>
      <c r="HE486" s="47"/>
      <c r="HF486" s="47"/>
      <c r="HG486" s="47"/>
      <c r="HH486" s="47"/>
      <c r="HI486" s="47"/>
      <c r="HJ486" s="47"/>
      <c r="HK486" s="47"/>
      <c r="HL486" s="47"/>
      <c r="HM486" s="47"/>
      <c r="HN486" s="47"/>
      <c r="HO486" s="47"/>
      <c r="HP486" s="47"/>
      <c r="HQ486" s="47"/>
      <c r="HR486" s="47"/>
      <c r="HS486" s="47"/>
    </row>
    <row r="487" spans="1:227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  <c r="AR487" s="47"/>
      <c r="AS487" s="47"/>
      <c r="AT487" s="47"/>
      <c r="AU487" s="47"/>
      <c r="AV487" s="47"/>
      <c r="AW487" s="47"/>
      <c r="AX487" s="47"/>
      <c r="AY487" s="47"/>
      <c r="AZ487" s="47"/>
      <c r="BA487" s="47"/>
      <c r="BB487" s="47"/>
      <c r="BC487" s="47"/>
      <c r="BD487" s="47"/>
      <c r="BE487" s="47"/>
      <c r="BF487" s="47"/>
      <c r="BG487" s="47"/>
      <c r="BH487" s="47"/>
      <c r="BI487" s="47"/>
      <c r="BJ487" s="47"/>
      <c r="BK487" s="47"/>
      <c r="BL487" s="47"/>
      <c r="BM487" s="47"/>
      <c r="BN487" s="47"/>
      <c r="BO487" s="47"/>
      <c r="BP487" s="47"/>
      <c r="BQ487" s="47"/>
      <c r="BR487" s="47"/>
      <c r="BS487" s="47"/>
      <c r="BT487" s="47"/>
      <c r="BU487" s="47"/>
      <c r="BV487" s="47"/>
      <c r="BW487" s="47"/>
      <c r="BX487" s="47"/>
      <c r="BY487" s="47"/>
      <c r="BZ487" s="47"/>
      <c r="CA487" s="47"/>
      <c r="CB487" s="47"/>
      <c r="CC487" s="47"/>
      <c r="CD487" s="47"/>
      <c r="CE487" s="47"/>
      <c r="CF487" s="47"/>
      <c r="CG487" s="47"/>
      <c r="CH487" s="47"/>
      <c r="CI487" s="47"/>
      <c r="CJ487" s="47"/>
      <c r="CK487" s="47"/>
      <c r="CL487" s="47"/>
      <c r="CM487" s="47"/>
      <c r="CN487" s="47"/>
      <c r="CO487" s="47"/>
      <c r="CP487" s="47"/>
      <c r="CQ487" s="47"/>
      <c r="CR487" s="47"/>
      <c r="CS487" s="47"/>
      <c r="CT487" s="47"/>
      <c r="CU487" s="47"/>
      <c r="CV487" s="47"/>
      <c r="CW487" s="47"/>
      <c r="CX487" s="47"/>
      <c r="CY487" s="47"/>
      <c r="CZ487" s="47"/>
      <c r="DA487" s="47"/>
      <c r="DB487" s="47"/>
      <c r="DC487" s="47"/>
      <c r="DD487" s="47"/>
      <c r="DE487" s="47"/>
      <c r="DF487" s="47"/>
      <c r="DG487" s="47"/>
      <c r="DH487" s="47"/>
      <c r="DI487" s="47"/>
      <c r="DJ487" s="47"/>
      <c r="DK487" s="47"/>
      <c r="DL487" s="47"/>
      <c r="DM487" s="47"/>
      <c r="DN487" s="47"/>
      <c r="DO487" s="47"/>
      <c r="DP487" s="47"/>
      <c r="DQ487" s="47"/>
      <c r="DR487" s="47"/>
      <c r="DS487" s="47"/>
      <c r="DT487" s="47"/>
      <c r="DU487" s="47"/>
      <c r="DV487" s="47"/>
      <c r="DW487" s="47"/>
      <c r="DX487" s="47"/>
      <c r="DY487" s="47"/>
      <c r="DZ487" s="47"/>
      <c r="EA487" s="47"/>
      <c r="EB487" s="47"/>
      <c r="EC487" s="47"/>
      <c r="ED487" s="47"/>
      <c r="EE487" s="47"/>
      <c r="EF487" s="47"/>
      <c r="EG487" s="47"/>
      <c r="EH487" s="47"/>
      <c r="EI487" s="47"/>
      <c r="EJ487" s="47"/>
      <c r="EK487" s="47"/>
      <c r="EL487" s="47"/>
      <c r="EM487" s="47"/>
      <c r="EN487" s="47"/>
      <c r="EO487" s="47"/>
      <c r="EP487" s="47"/>
      <c r="EQ487" s="47"/>
      <c r="ER487" s="47"/>
      <c r="ES487" s="47"/>
      <c r="ET487" s="47"/>
      <c r="EU487" s="47"/>
      <c r="EV487" s="47"/>
      <c r="EW487" s="47"/>
      <c r="EX487" s="47"/>
      <c r="EY487" s="47"/>
      <c r="EZ487" s="47"/>
      <c r="FA487" s="47"/>
      <c r="FB487" s="47"/>
      <c r="FC487" s="47"/>
      <c r="FD487" s="47"/>
      <c r="FE487" s="47"/>
      <c r="FF487" s="47"/>
      <c r="FG487" s="47"/>
      <c r="FH487" s="47"/>
      <c r="FI487" s="47"/>
      <c r="FJ487" s="47"/>
      <c r="FK487" s="47"/>
      <c r="FL487" s="47"/>
      <c r="FM487" s="47"/>
      <c r="FN487" s="47"/>
      <c r="FO487" s="47"/>
      <c r="FP487" s="47"/>
      <c r="FQ487" s="47"/>
      <c r="FR487" s="47"/>
      <c r="FS487" s="47"/>
      <c r="FT487" s="47"/>
      <c r="FU487" s="47"/>
      <c r="FV487" s="47"/>
      <c r="FW487" s="47"/>
      <c r="FX487" s="47"/>
      <c r="FY487" s="47"/>
      <c r="FZ487" s="47"/>
      <c r="GA487" s="47"/>
      <c r="GB487" s="47"/>
      <c r="GC487" s="47"/>
      <c r="GD487" s="47"/>
      <c r="GE487" s="47"/>
      <c r="GF487" s="47"/>
      <c r="GG487" s="47"/>
      <c r="GH487" s="47"/>
      <c r="GI487" s="47"/>
      <c r="GJ487" s="47"/>
      <c r="GK487" s="47"/>
      <c r="GL487" s="47"/>
      <c r="GM487" s="47"/>
      <c r="GN487" s="47"/>
      <c r="GO487" s="47"/>
      <c r="GP487" s="47"/>
      <c r="GQ487" s="47"/>
      <c r="GR487" s="47"/>
      <c r="GS487" s="47"/>
      <c r="GT487" s="47"/>
      <c r="GU487" s="47"/>
      <c r="GV487" s="47"/>
      <c r="GW487" s="47"/>
      <c r="GX487" s="47"/>
      <c r="GY487" s="47"/>
      <c r="GZ487" s="47"/>
      <c r="HA487" s="47"/>
      <c r="HB487" s="47"/>
      <c r="HC487" s="47"/>
      <c r="HD487" s="47"/>
      <c r="HE487" s="47"/>
      <c r="HF487" s="47"/>
      <c r="HG487" s="47"/>
      <c r="HH487" s="47"/>
      <c r="HI487" s="47"/>
      <c r="HJ487" s="47"/>
      <c r="HK487" s="47"/>
      <c r="HL487" s="47"/>
      <c r="HM487" s="47"/>
      <c r="HN487" s="47"/>
      <c r="HO487" s="47"/>
      <c r="HP487" s="47"/>
      <c r="HQ487" s="47"/>
      <c r="HR487" s="47"/>
      <c r="HS487" s="47"/>
    </row>
    <row r="488" spans="1:227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  <c r="AR488" s="47"/>
      <c r="AS488" s="47"/>
      <c r="AT488" s="47"/>
      <c r="AU488" s="47"/>
      <c r="AV488" s="47"/>
      <c r="AW488" s="47"/>
      <c r="AX488" s="47"/>
      <c r="AY488" s="47"/>
      <c r="AZ488" s="47"/>
      <c r="BA488" s="47"/>
      <c r="BB488" s="47"/>
      <c r="BC488" s="47"/>
      <c r="BD488" s="47"/>
      <c r="BE488" s="47"/>
      <c r="BF488" s="47"/>
      <c r="BG488" s="47"/>
      <c r="BH488" s="47"/>
      <c r="BI488" s="47"/>
      <c r="BJ488" s="47"/>
      <c r="BK488" s="47"/>
      <c r="BL488" s="47"/>
      <c r="BM488" s="47"/>
      <c r="BN488" s="47"/>
      <c r="BO488" s="47"/>
      <c r="BP488" s="47"/>
      <c r="BQ488" s="47"/>
      <c r="BR488" s="47"/>
      <c r="BS488" s="47"/>
      <c r="BT488" s="47"/>
      <c r="BU488" s="47"/>
      <c r="BV488" s="47"/>
      <c r="BW488" s="47"/>
      <c r="BX488" s="47"/>
      <c r="BY488" s="47"/>
      <c r="BZ488" s="47"/>
      <c r="CA488" s="47"/>
      <c r="CB488" s="47"/>
      <c r="CC488" s="47"/>
      <c r="CD488" s="47"/>
      <c r="CE488" s="47"/>
      <c r="CF488" s="47"/>
      <c r="CG488" s="47"/>
      <c r="CH488" s="47"/>
      <c r="CI488" s="47"/>
      <c r="CJ488" s="47"/>
      <c r="CK488" s="47"/>
      <c r="CL488" s="47"/>
      <c r="CM488" s="47"/>
      <c r="CN488" s="47"/>
      <c r="CO488" s="47"/>
      <c r="CP488" s="47"/>
      <c r="CQ488" s="47"/>
      <c r="CR488" s="47"/>
      <c r="CS488" s="47"/>
      <c r="CT488" s="47"/>
      <c r="CU488" s="47"/>
      <c r="CV488" s="47"/>
      <c r="CW488" s="47"/>
      <c r="CX488" s="47"/>
      <c r="CY488" s="47"/>
      <c r="CZ488" s="47"/>
      <c r="DA488" s="47"/>
      <c r="DB488" s="47"/>
      <c r="DC488" s="47"/>
      <c r="DD488" s="47"/>
      <c r="DE488" s="47"/>
      <c r="DF488" s="47"/>
      <c r="DG488" s="47"/>
      <c r="DH488" s="47"/>
      <c r="DI488" s="47"/>
      <c r="DJ488" s="47"/>
      <c r="DK488" s="47"/>
      <c r="DL488" s="47"/>
      <c r="DM488" s="47"/>
      <c r="DN488" s="47"/>
      <c r="DO488" s="47"/>
      <c r="DP488" s="47"/>
      <c r="DQ488" s="47"/>
      <c r="DR488" s="47"/>
      <c r="DS488" s="47"/>
      <c r="DT488" s="47"/>
      <c r="DU488" s="47"/>
      <c r="DV488" s="47"/>
      <c r="DW488" s="47"/>
      <c r="DX488" s="47"/>
      <c r="DY488" s="47"/>
      <c r="DZ488" s="47"/>
      <c r="EA488" s="47"/>
      <c r="EB488" s="47"/>
      <c r="EC488" s="47"/>
      <c r="ED488" s="47"/>
      <c r="EE488" s="47"/>
      <c r="EF488" s="47"/>
      <c r="EG488" s="47"/>
      <c r="EH488" s="47"/>
      <c r="EI488" s="47"/>
      <c r="EJ488" s="47"/>
      <c r="EK488" s="47"/>
      <c r="EL488" s="47"/>
      <c r="EM488" s="47"/>
      <c r="EN488" s="47"/>
      <c r="EO488" s="47"/>
      <c r="EP488" s="47"/>
      <c r="EQ488" s="47"/>
      <c r="ER488" s="47"/>
      <c r="ES488" s="47"/>
      <c r="ET488" s="47"/>
      <c r="EU488" s="47"/>
      <c r="EV488" s="47"/>
      <c r="EW488" s="47"/>
      <c r="EX488" s="47"/>
      <c r="EY488" s="47"/>
      <c r="EZ488" s="47"/>
      <c r="FA488" s="47"/>
      <c r="FB488" s="47"/>
      <c r="FC488" s="47"/>
      <c r="FD488" s="47"/>
      <c r="FE488" s="47"/>
      <c r="FF488" s="47"/>
      <c r="FG488" s="47"/>
      <c r="FH488" s="47"/>
      <c r="FI488" s="47"/>
      <c r="FJ488" s="47"/>
      <c r="FK488" s="47"/>
      <c r="FL488" s="47"/>
      <c r="FM488" s="47"/>
      <c r="FN488" s="47"/>
      <c r="FO488" s="47"/>
      <c r="FP488" s="47"/>
      <c r="FQ488" s="47"/>
      <c r="FR488" s="47"/>
      <c r="FS488" s="47"/>
      <c r="FT488" s="47"/>
      <c r="FU488" s="47"/>
      <c r="FV488" s="47"/>
      <c r="FW488" s="47"/>
      <c r="FX488" s="47"/>
      <c r="FY488" s="47"/>
      <c r="FZ488" s="47"/>
      <c r="GA488" s="47"/>
      <c r="GB488" s="47"/>
      <c r="GC488" s="47"/>
      <c r="GD488" s="47"/>
      <c r="GE488" s="47"/>
      <c r="GF488" s="47"/>
      <c r="GG488" s="47"/>
      <c r="GH488" s="47"/>
      <c r="GI488" s="47"/>
      <c r="GJ488" s="47"/>
      <c r="GK488" s="47"/>
      <c r="GL488" s="47"/>
      <c r="GM488" s="47"/>
      <c r="GN488" s="47"/>
      <c r="GO488" s="47"/>
      <c r="GP488" s="47"/>
      <c r="GQ488" s="47"/>
      <c r="GR488" s="47"/>
      <c r="GS488" s="47"/>
      <c r="GT488" s="47"/>
      <c r="GU488" s="47"/>
      <c r="GV488" s="47"/>
      <c r="GW488" s="47"/>
      <c r="GX488" s="47"/>
      <c r="GY488" s="47"/>
      <c r="GZ488" s="47"/>
      <c r="HA488" s="47"/>
      <c r="HB488" s="47"/>
      <c r="HC488" s="47"/>
      <c r="HD488" s="47"/>
      <c r="HE488" s="47"/>
      <c r="HF488" s="47"/>
      <c r="HG488" s="47"/>
      <c r="HH488" s="47"/>
      <c r="HI488" s="47"/>
      <c r="HJ488" s="47"/>
      <c r="HK488" s="47"/>
      <c r="HL488" s="47"/>
      <c r="HM488" s="47"/>
      <c r="HN488" s="47"/>
      <c r="HO488" s="47"/>
      <c r="HP488" s="47"/>
      <c r="HQ488" s="47"/>
      <c r="HR488" s="47"/>
      <c r="HS488" s="47"/>
    </row>
    <row r="489" spans="1:227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  <c r="AR489" s="47"/>
      <c r="AS489" s="47"/>
      <c r="AT489" s="47"/>
      <c r="AU489" s="47"/>
      <c r="AV489" s="47"/>
      <c r="AW489" s="47"/>
      <c r="AX489" s="47"/>
      <c r="AY489" s="47"/>
      <c r="AZ489" s="47"/>
      <c r="BA489" s="47"/>
      <c r="BB489" s="47"/>
      <c r="BC489" s="47"/>
      <c r="BD489" s="47"/>
      <c r="BE489" s="47"/>
      <c r="BF489" s="47"/>
      <c r="BG489" s="47"/>
      <c r="BH489" s="47"/>
      <c r="BI489" s="47"/>
      <c r="BJ489" s="47"/>
      <c r="BK489" s="47"/>
      <c r="BL489" s="47"/>
      <c r="BM489" s="47"/>
      <c r="BN489" s="47"/>
      <c r="BO489" s="47"/>
      <c r="BP489" s="47"/>
      <c r="BQ489" s="47"/>
      <c r="BR489" s="47"/>
      <c r="BS489" s="47"/>
      <c r="BT489" s="47"/>
      <c r="BU489" s="47"/>
      <c r="BV489" s="47"/>
      <c r="BW489" s="47"/>
      <c r="BX489" s="47"/>
      <c r="BY489" s="47"/>
      <c r="BZ489" s="47"/>
      <c r="CA489" s="47"/>
      <c r="CB489" s="47"/>
      <c r="CC489" s="47"/>
      <c r="CD489" s="47"/>
      <c r="CE489" s="47"/>
      <c r="CF489" s="47"/>
      <c r="CG489" s="47"/>
      <c r="CH489" s="47"/>
      <c r="CI489" s="47"/>
      <c r="CJ489" s="47"/>
      <c r="CK489" s="47"/>
      <c r="CL489" s="47"/>
      <c r="CM489" s="47"/>
      <c r="CN489" s="47"/>
      <c r="CO489" s="47"/>
      <c r="CP489" s="47"/>
      <c r="CQ489" s="47"/>
      <c r="CR489" s="47"/>
      <c r="CS489" s="47"/>
      <c r="CT489" s="47"/>
      <c r="CU489" s="47"/>
      <c r="CV489" s="47"/>
      <c r="CW489" s="47"/>
      <c r="CX489" s="47"/>
      <c r="CY489" s="47"/>
      <c r="CZ489" s="47"/>
      <c r="DA489" s="47"/>
      <c r="DB489" s="47"/>
      <c r="DC489" s="47"/>
      <c r="DD489" s="47"/>
      <c r="DE489" s="47"/>
      <c r="DF489" s="47"/>
      <c r="DG489" s="47"/>
      <c r="DH489" s="47"/>
      <c r="DI489" s="47"/>
      <c r="DJ489" s="47"/>
      <c r="DK489" s="47"/>
      <c r="DL489" s="47"/>
      <c r="DM489" s="47"/>
      <c r="DN489" s="47"/>
      <c r="DO489" s="47"/>
      <c r="DP489" s="47"/>
      <c r="DQ489" s="47"/>
      <c r="DR489" s="47"/>
      <c r="DS489" s="47"/>
      <c r="DT489" s="47"/>
      <c r="DU489" s="47"/>
      <c r="DV489" s="47"/>
      <c r="DW489" s="47"/>
      <c r="DX489" s="47"/>
      <c r="DY489" s="47"/>
      <c r="DZ489" s="47"/>
      <c r="EA489" s="47"/>
      <c r="EB489" s="47"/>
      <c r="EC489" s="47"/>
      <c r="ED489" s="47"/>
      <c r="EE489" s="47"/>
      <c r="EF489" s="47"/>
      <c r="EG489" s="47"/>
      <c r="EH489" s="47"/>
      <c r="EI489" s="47"/>
      <c r="EJ489" s="47"/>
      <c r="EK489" s="47"/>
      <c r="EL489" s="47"/>
      <c r="EM489" s="47"/>
      <c r="EN489" s="47"/>
      <c r="EO489" s="47"/>
      <c r="EP489" s="47"/>
      <c r="EQ489" s="47"/>
      <c r="ER489" s="47"/>
      <c r="ES489" s="47"/>
      <c r="ET489" s="47"/>
      <c r="EU489" s="47"/>
      <c r="EV489" s="47"/>
      <c r="EW489" s="47"/>
      <c r="EX489" s="47"/>
      <c r="EY489" s="47"/>
      <c r="EZ489" s="47"/>
      <c r="FA489" s="47"/>
      <c r="FB489" s="47"/>
      <c r="FC489" s="47"/>
      <c r="FD489" s="47"/>
      <c r="FE489" s="47"/>
      <c r="FF489" s="47"/>
      <c r="FG489" s="47"/>
      <c r="FH489" s="47"/>
      <c r="FI489" s="47"/>
      <c r="FJ489" s="47"/>
      <c r="FK489" s="47"/>
      <c r="FL489" s="47"/>
      <c r="FM489" s="47"/>
      <c r="FN489" s="47"/>
      <c r="FO489" s="47"/>
      <c r="FP489" s="47"/>
      <c r="FQ489" s="47"/>
      <c r="FR489" s="47"/>
      <c r="FS489" s="47"/>
      <c r="FT489" s="47"/>
      <c r="FU489" s="47"/>
      <c r="FV489" s="47"/>
      <c r="FW489" s="47"/>
      <c r="FX489" s="47"/>
      <c r="FY489" s="47"/>
      <c r="FZ489" s="47"/>
      <c r="GA489" s="47"/>
      <c r="GB489" s="47"/>
      <c r="GC489" s="47"/>
      <c r="GD489" s="47"/>
      <c r="GE489" s="47"/>
      <c r="GF489" s="47"/>
      <c r="GG489" s="47"/>
      <c r="GH489" s="47"/>
      <c r="GI489" s="47"/>
      <c r="GJ489" s="47"/>
      <c r="GK489" s="47"/>
      <c r="GL489" s="47"/>
      <c r="GM489" s="47"/>
      <c r="GN489" s="47"/>
      <c r="GO489" s="47"/>
      <c r="GP489" s="47"/>
      <c r="GQ489" s="47"/>
      <c r="GR489" s="47"/>
      <c r="GS489" s="47"/>
      <c r="GT489" s="47"/>
      <c r="GU489" s="47"/>
      <c r="GV489" s="47"/>
      <c r="GW489" s="47"/>
      <c r="GX489" s="47"/>
      <c r="GY489" s="47"/>
      <c r="GZ489" s="47"/>
      <c r="HA489" s="47"/>
      <c r="HB489" s="47"/>
      <c r="HC489" s="47"/>
      <c r="HD489" s="47"/>
      <c r="HE489" s="47"/>
      <c r="HF489" s="47"/>
      <c r="HG489" s="47"/>
      <c r="HH489" s="47"/>
      <c r="HI489" s="47"/>
      <c r="HJ489" s="47"/>
      <c r="HK489" s="47"/>
      <c r="HL489" s="47"/>
      <c r="HM489" s="47"/>
      <c r="HN489" s="47"/>
      <c r="HO489" s="47"/>
      <c r="HP489" s="47"/>
      <c r="HQ489" s="47"/>
      <c r="HR489" s="47"/>
      <c r="HS489" s="47"/>
    </row>
    <row r="490" spans="1:227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  <c r="AD490" s="47"/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  <c r="AR490" s="47"/>
      <c r="AS490" s="47"/>
      <c r="AT490" s="47"/>
      <c r="AU490" s="47"/>
      <c r="AV490" s="47"/>
      <c r="AW490" s="47"/>
      <c r="AX490" s="47"/>
      <c r="AY490" s="47"/>
      <c r="AZ490" s="47"/>
      <c r="BA490" s="47"/>
      <c r="BB490" s="47"/>
      <c r="BC490" s="47"/>
      <c r="BD490" s="47"/>
      <c r="BE490" s="47"/>
      <c r="BF490" s="47"/>
      <c r="BG490" s="47"/>
      <c r="BH490" s="47"/>
      <c r="BI490" s="47"/>
      <c r="BJ490" s="47"/>
      <c r="BK490" s="47"/>
      <c r="BL490" s="47"/>
      <c r="BM490" s="47"/>
      <c r="BN490" s="47"/>
      <c r="BO490" s="47"/>
      <c r="BP490" s="47"/>
      <c r="BQ490" s="47"/>
      <c r="BR490" s="47"/>
      <c r="BS490" s="47"/>
      <c r="BT490" s="47"/>
      <c r="BU490" s="47"/>
      <c r="BV490" s="47"/>
      <c r="BW490" s="47"/>
      <c r="BX490" s="47"/>
      <c r="BY490" s="47"/>
      <c r="BZ490" s="47"/>
      <c r="CA490" s="47"/>
      <c r="CB490" s="47"/>
      <c r="CC490" s="47"/>
      <c r="CD490" s="47"/>
      <c r="CE490" s="47"/>
      <c r="CF490" s="47"/>
      <c r="CG490" s="47"/>
      <c r="CH490" s="47"/>
      <c r="CI490" s="47"/>
      <c r="CJ490" s="47"/>
      <c r="CK490" s="47"/>
      <c r="CL490" s="47"/>
      <c r="CM490" s="47"/>
      <c r="CN490" s="47"/>
      <c r="CO490" s="47"/>
      <c r="CP490" s="47"/>
      <c r="CQ490" s="47"/>
      <c r="CR490" s="47"/>
      <c r="CS490" s="47"/>
      <c r="CT490" s="47"/>
      <c r="CU490" s="47"/>
      <c r="CV490" s="47"/>
      <c r="CW490" s="47"/>
      <c r="CX490" s="47"/>
      <c r="CY490" s="47"/>
      <c r="CZ490" s="47"/>
      <c r="DA490" s="47"/>
      <c r="DB490" s="47"/>
      <c r="DC490" s="47"/>
      <c r="DD490" s="47"/>
      <c r="DE490" s="47"/>
      <c r="DF490" s="47"/>
      <c r="DG490" s="47"/>
      <c r="DH490" s="47"/>
      <c r="DI490" s="47"/>
      <c r="DJ490" s="47"/>
      <c r="DK490" s="47"/>
      <c r="DL490" s="47"/>
      <c r="DM490" s="47"/>
      <c r="DN490" s="47"/>
      <c r="DO490" s="47"/>
      <c r="DP490" s="47"/>
      <c r="DQ490" s="47"/>
      <c r="DR490" s="47"/>
      <c r="DS490" s="47"/>
      <c r="DT490" s="47"/>
      <c r="DU490" s="47"/>
      <c r="DV490" s="47"/>
      <c r="DW490" s="47"/>
      <c r="DX490" s="47"/>
      <c r="DY490" s="47"/>
      <c r="DZ490" s="47"/>
      <c r="EA490" s="47"/>
      <c r="EB490" s="47"/>
      <c r="EC490" s="47"/>
      <c r="ED490" s="47"/>
      <c r="EE490" s="47"/>
      <c r="EF490" s="47"/>
      <c r="EG490" s="47"/>
      <c r="EH490" s="47"/>
      <c r="EI490" s="47"/>
      <c r="EJ490" s="47"/>
      <c r="EK490" s="47"/>
      <c r="EL490" s="47"/>
      <c r="EM490" s="47"/>
      <c r="EN490" s="47"/>
      <c r="EO490" s="47"/>
      <c r="EP490" s="47"/>
      <c r="EQ490" s="47"/>
      <c r="ER490" s="47"/>
      <c r="ES490" s="47"/>
      <c r="ET490" s="47"/>
      <c r="EU490" s="47"/>
      <c r="EV490" s="47"/>
      <c r="EW490" s="47"/>
      <c r="EX490" s="47"/>
      <c r="EY490" s="47"/>
      <c r="EZ490" s="47"/>
      <c r="FA490" s="47"/>
      <c r="FB490" s="47"/>
      <c r="FC490" s="47"/>
      <c r="FD490" s="47"/>
      <c r="FE490" s="47"/>
      <c r="FF490" s="47"/>
      <c r="FG490" s="47"/>
      <c r="FH490" s="47"/>
      <c r="FI490" s="47"/>
      <c r="FJ490" s="47"/>
      <c r="FK490" s="47"/>
      <c r="FL490" s="47"/>
      <c r="FM490" s="47"/>
      <c r="FN490" s="47"/>
      <c r="FO490" s="47"/>
      <c r="FP490" s="47"/>
      <c r="FQ490" s="47"/>
      <c r="FR490" s="47"/>
      <c r="FS490" s="47"/>
      <c r="FT490" s="47"/>
      <c r="FU490" s="47"/>
      <c r="FV490" s="47"/>
      <c r="FW490" s="47"/>
      <c r="FX490" s="47"/>
      <c r="FY490" s="47"/>
      <c r="FZ490" s="47"/>
      <c r="GA490" s="47"/>
      <c r="GB490" s="47"/>
      <c r="GC490" s="47"/>
      <c r="GD490" s="47"/>
      <c r="GE490" s="47"/>
      <c r="GF490" s="47"/>
      <c r="GG490" s="47"/>
      <c r="GH490" s="47"/>
      <c r="GI490" s="47"/>
      <c r="GJ490" s="47"/>
      <c r="GK490" s="47"/>
      <c r="GL490" s="47"/>
      <c r="GM490" s="47"/>
      <c r="GN490" s="47"/>
      <c r="GO490" s="47"/>
      <c r="GP490" s="47"/>
      <c r="GQ490" s="47"/>
      <c r="GR490" s="47"/>
      <c r="GS490" s="47"/>
      <c r="GT490" s="47"/>
      <c r="GU490" s="47"/>
      <c r="GV490" s="47"/>
      <c r="GW490" s="47"/>
      <c r="GX490" s="47"/>
      <c r="GY490" s="47"/>
      <c r="GZ490" s="47"/>
      <c r="HA490" s="47"/>
      <c r="HB490" s="47"/>
      <c r="HC490" s="47"/>
      <c r="HD490" s="47"/>
      <c r="HE490" s="47"/>
      <c r="HF490" s="47"/>
      <c r="HG490" s="47"/>
      <c r="HH490" s="47"/>
      <c r="HI490" s="47"/>
      <c r="HJ490" s="47"/>
      <c r="HK490" s="47"/>
      <c r="HL490" s="47"/>
      <c r="HM490" s="47"/>
      <c r="HN490" s="47"/>
      <c r="HO490" s="47"/>
      <c r="HP490" s="47"/>
      <c r="HQ490" s="47"/>
      <c r="HR490" s="47"/>
      <c r="HS490" s="47"/>
    </row>
    <row r="491" spans="1:227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  <c r="AR491" s="47"/>
      <c r="AS491" s="47"/>
      <c r="AT491" s="47"/>
      <c r="AU491" s="47"/>
      <c r="AV491" s="47"/>
      <c r="AW491" s="47"/>
      <c r="AX491" s="47"/>
      <c r="AY491" s="47"/>
      <c r="AZ491" s="47"/>
      <c r="BA491" s="47"/>
      <c r="BB491" s="47"/>
      <c r="BC491" s="47"/>
      <c r="BD491" s="47"/>
      <c r="BE491" s="47"/>
      <c r="BF491" s="47"/>
      <c r="BG491" s="47"/>
      <c r="BH491" s="47"/>
      <c r="BI491" s="47"/>
      <c r="BJ491" s="47"/>
      <c r="BK491" s="47"/>
      <c r="BL491" s="47"/>
      <c r="BM491" s="47"/>
      <c r="BN491" s="47"/>
      <c r="BO491" s="47"/>
      <c r="BP491" s="47"/>
      <c r="BQ491" s="47"/>
      <c r="BR491" s="47"/>
      <c r="BS491" s="47"/>
      <c r="BT491" s="47"/>
      <c r="BU491" s="47"/>
      <c r="BV491" s="47"/>
      <c r="BW491" s="47"/>
      <c r="BX491" s="47"/>
      <c r="BY491" s="47"/>
      <c r="BZ491" s="47"/>
      <c r="CA491" s="47"/>
      <c r="CB491" s="47"/>
      <c r="CC491" s="47"/>
      <c r="CD491" s="47"/>
      <c r="CE491" s="47"/>
      <c r="CF491" s="47"/>
      <c r="CG491" s="47"/>
      <c r="CH491" s="47"/>
      <c r="CI491" s="47"/>
      <c r="CJ491" s="47"/>
      <c r="CK491" s="47"/>
      <c r="CL491" s="47"/>
      <c r="CM491" s="47"/>
      <c r="CN491" s="47"/>
      <c r="CO491" s="47"/>
      <c r="CP491" s="47"/>
      <c r="CQ491" s="47"/>
      <c r="CR491" s="47"/>
      <c r="CS491" s="47"/>
      <c r="CT491" s="47"/>
      <c r="CU491" s="47"/>
      <c r="CV491" s="47"/>
      <c r="CW491" s="47"/>
      <c r="CX491" s="47"/>
      <c r="CY491" s="47"/>
      <c r="CZ491" s="47"/>
      <c r="DA491" s="47"/>
      <c r="DB491" s="47"/>
      <c r="DC491" s="47"/>
      <c r="DD491" s="47"/>
      <c r="DE491" s="47"/>
      <c r="DF491" s="47"/>
      <c r="DG491" s="47"/>
      <c r="DH491" s="47"/>
      <c r="DI491" s="47"/>
      <c r="DJ491" s="47"/>
      <c r="DK491" s="47"/>
      <c r="DL491" s="47"/>
      <c r="DM491" s="47"/>
      <c r="DN491" s="47"/>
      <c r="DO491" s="47"/>
      <c r="DP491" s="47"/>
      <c r="DQ491" s="47"/>
      <c r="DR491" s="47"/>
      <c r="DS491" s="47"/>
      <c r="DT491" s="47"/>
      <c r="DU491" s="47"/>
      <c r="DV491" s="47"/>
      <c r="DW491" s="47"/>
      <c r="DX491" s="47"/>
      <c r="DY491" s="47"/>
      <c r="DZ491" s="47"/>
      <c r="EA491" s="47"/>
      <c r="EB491" s="47"/>
      <c r="EC491" s="47"/>
      <c r="ED491" s="47"/>
      <c r="EE491" s="47"/>
      <c r="EF491" s="47"/>
      <c r="EG491" s="47"/>
      <c r="EH491" s="47"/>
      <c r="EI491" s="47"/>
      <c r="EJ491" s="47"/>
      <c r="EK491" s="47"/>
      <c r="EL491" s="47"/>
      <c r="EM491" s="47"/>
      <c r="EN491" s="47"/>
      <c r="EO491" s="47"/>
      <c r="EP491" s="47"/>
      <c r="EQ491" s="47"/>
      <c r="ER491" s="47"/>
      <c r="ES491" s="47"/>
      <c r="ET491" s="47"/>
      <c r="EU491" s="47"/>
      <c r="EV491" s="47"/>
      <c r="EW491" s="47"/>
      <c r="EX491" s="47"/>
      <c r="EY491" s="47"/>
      <c r="EZ491" s="47"/>
      <c r="FA491" s="47"/>
      <c r="FB491" s="47"/>
      <c r="FC491" s="47"/>
      <c r="FD491" s="47"/>
      <c r="FE491" s="47"/>
      <c r="FF491" s="47"/>
      <c r="FG491" s="47"/>
      <c r="FH491" s="47"/>
      <c r="FI491" s="47"/>
      <c r="FJ491" s="47"/>
      <c r="FK491" s="47"/>
      <c r="FL491" s="47"/>
      <c r="FM491" s="47"/>
      <c r="FN491" s="47"/>
      <c r="FO491" s="47"/>
      <c r="FP491" s="47"/>
      <c r="FQ491" s="47"/>
      <c r="FR491" s="47"/>
      <c r="FS491" s="47"/>
      <c r="FT491" s="47"/>
      <c r="FU491" s="47"/>
      <c r="FV491" s="47"/>
      <c r="FW491" s="47"/>
      <c r="FX491" s="47"/>
      <c r="FY491" s="47"/>
      <c r="FZ491" s="47"/>
      <c r="GA491" s="47"/>
      <c r="GB491" s="47"/>
      <c r="GC491" s="47"/>
      <c r="GD491" s="47"/>
      <c r="GE491" s="47"/>
      <c r="GF491" s="47"/>
      <c r="GG491" s="47"/>
      <c r="GH491" s="47"/>
      <c r="GI491" s="47"/>
      <c r="GJ491" s="47"/>
      <c r="GK491" s="47"/>
      <c r="GL491" s="47"/>
      <c r="GM491" s="47"/>
      <c r="GN491" s="47"/>
      <c r="GO491" s="47"/>
      <c r="GP491" s="47"/>
      <c r="GQ491" s="47"/>
      <c r="GR491" s="47"/>
      <c r="GS491" s="47"/>
      <c r="GT491" s="47"/>
      <c r="GU491" s="47"/>
      <c r="GV491" s="47"/>
      <c r="GW491" s="47"/>
      <c r="GX491" s="47"/>
      <c r="GY491" s="47"/>
      <c r="GZ491" s="47"/>
      <c r="HA491" s="47"/>
      <c r="HB491" s="47"/>
      <c r="HC491" s="47"/>
      <c r="HD491" s="47"/>
      <c r="HE491" s="47"/>
      <c r="HF491" s="47"/>
      <c r="HG491" s="47"/>
      <c r="HH491" s="47"/>
      <c r="HI491" s="47"/>
      <c r="HJ491" s="47"/>
      <c r="HK491" s="47"/>
      <c r="HL491" s="47"/>
      <c r="HM491" s="47"/>
      <c r="HN491" s="47"/>
      <c r="HO491" s="47"/>
      <c r="HP491" s="47"/>
      <c r="HQ491" s="47"/>
      <c r="HR491" s="47"/>
      <c r="HS491" s="47"/>
    </row>
    <row r="492" spans="1:227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  <c r="AD492" s="47"/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  <c r="AR492" s="47"/>
      <c r="AS492" s="47"/>
      <c r="AT492" s="47"/>
      <c r="AU492" s="47"/>
      <c r="AV492" s="47"/>
      <c r="AW492" s="47"/>
      <c r="AX492" s="47"/>
      <c r="AY492" s="47"/>
      <c r="AZ492" s="47"/>
      <c r="BA492" s="47"/>
      <c r="BB492" s="47"/>
      <c r="BC492" s="47"/>
      <c r="BD492" s="47"/>
      <c r="BE492" s="47"/>
      <c r="BF492" s="47"/>
      <c r="BG492" s="47"/>
      <c r="BH492" s="47"/>
      <c r="BI492" s="47"/>
      <c r="BJ492" s="47"/>
      <c r="BK492" s="47"/>
      <c r="BL492" s="47"/>
      <c r="BM492" s="47"/>
      <c r="BN492" s="47"/>
      <c r="BO492" s="47"/>
      <c r="BP492" s="47"/>
      <c r="BQ492" s="47"/>
      <c r="BR492" s="47"/>
      <c r="BS492" s="47"/>
      <c r="BT492" s="47"/>
      <c r="BU492" s="47"/>
      <c r="BV492" s="47"/>
      <c r="BW492" s="47"/>
      <c r="BX492" s="47"/>
      <c r="BY492" s="47"/>
      <c r="BZ492" s="47"/>
      <c r="CA492" s="47"/>
      <c r="CB492" s="47"/>
      <c r="CC492" s="47"/>
      <c r="CD492" s="47"/>
      <c r="CE492" s="47"/>
      <c r="CF492" s="47"/>
      <c r="CG492" s="47"/>
      <c r="CH492" s="47"/>
      <c r="CI492" s="47"/>
      <c r="CJ492" s="47"/>
      <c r="CK492" s="47"/>
      <c r="CL492" s="47"/>
      <c r="CM492" s="47"/>
      <c r="CN492" s="47"/>
      <c r="CO492" s="47"/>
      <c r="CP492" s="47"/>
      <c r="CQ492" s="47"/>
      <c r="CR492" s="47"/>
      <c r="CS492" s="47"/>
      <c r="CT492" s="47"/>
      <c r="CU492" s="47"/>
      <c r="CV492" s="47"/>
      <c r="CW492" s="47"/>
      <c r="CX492" s="47"/>
      <c r="CY492" s="47"/>
      <c r="CZ492" s="47"/>
      <c r="DA492" s="47"/>
      <c r="DB492" s="47"/>
      <c r="DC492" s="47"/>
      <c r="DD492" s="47"/>
      <c r="DE492" s="47"/>
      <c r="DF492" s="47"/>
      <c r="DG492" s="47"/>
      <c r="DH492" s="47"/>
      <c r="DI492" s="47"/>
      <c r="DJ492" s="47"/>
      <c r="DK492" s="47"/>
      <c r="DL492" s="47"/>
      <c r="DM492" s="47"/>
      <c r="DN492" s="47"/>
      <c r="DO492" s="47"/>
      <c r="DP492" s="47"/>
      <c r="DQ492" s="47"/>
      <c r="DR492" s="47"/>
      <c r="DS492" s="47"/>
      <c r="DT492" s="47"/>
      <c r="DU492" s="47"/>
      <c r="DV492" s="47"/>
      <c r="DW492" s="47"/>
      <c r="DX492" s="47"/>
      <c r="DY492" s="47"/>
      <c r="DZ492" s="47"/>
      <c r="EA492" s="47"/>
      <c r="EB492" s="47"/>
      <c r="EC492" s="47"/>
      <c r="ED492" s="47"/>
      <c r="EE492" s="47"/>
      <c r="EF492" s="47"/>
      <c r="EG492" s="47"/>
      <c r="EH492" s="47"/>
      <c r="EI492" s="47"/>
      <c r="EJ492" s="47"/>
      <c r="EK492" s="47"/>
      <c r="EL492" s="47"/>
      <c r="EM492" s="47"/>
      <c r="EN492" s="47"/>
      <c r="EO492" s="47"/>
      <c r="EP492" s="47"/>
      <c r="EQ492" s="47"/>
      <c r="ER492" s="47"/>
      <c r="ES492" s="47"/>
      <c r="ET492" s="47"/>
      <c r="EU492" s="47"/>
      <c r="EV492" s="47"/>
      <c r="EW492" s="47"/>
      <c r="EX492" s="47"/>
      <c r="EY492" s="47"/>
      <c r="EZ492" s="47"/>
      <c r="FA492" s="47"/>
      <c r="FB492" s="47"/>
      <c r="FC492" s="47"/>
      <c r="FD492" s="47"/>
      <c r="FE492" s="47"/>
      <c r="FF492" s="47"/>
      <c r="FG492" s="47"/>
      <c r="FH492" s="47"/>
      <c r="FI492" s="47"/>
      <c r="FJ492" s="47"/>
      <c r="FK492" s="47"/>
      <c r="FL492" s="47"/>
      <c r="FM492" s="47"/>
      <c r="FN492" s="47"/>
      <c r="FO492" s="47"/>
      <c r="FP492" s="47"/>
      <c r="FQ492" s="47"/>
      <c r="FR492" s="47"/>
      <c r="FS492" s="47"/>
      <c r="FT492" s="47"/>
      <c r="FU492" s="47"/>
      <c r="FV492" s="47"/>
      <c r="FW492" s="47"/>
      <c r="FX492" s="47"/>
      <c r="FY492" s="47"/>
      <c r="FZ492" s="47"/>
      <c r="GA492" s="47"/>
      <c r="GB492" s="47"/>
      <c r="GC492" s="47"/>
      <c r="GD492" s="47"/>
      <c r="GE492" s="47"/>
      <c r="GF492" s="47"/>
      <c r="GG492" s="47"/>
      <c r="GH492" s="47"/>
      <c r="GI492" s="47"/>
      <c r="GJ492" s="47"/>
      <c r="GK492" s="47"/>
      <c r="GL492" s="47"/>
      <c r="GM492" s="47"/>
      <c r="GN492" s="47"/>
      <c r="GO492" s="47"/>
      <c r="GP492" s="47"/>
      <c r="GQ492" s="47"/>
      <c r="GR492" s="47"/>
      <c r="GS492" s="47"/>
      <c r="GT492" s="47"/>
      <c r="GU492" s="47"/>
      <c r="GV492" s="47"/>
      <c r="GW492" s="47"/>
      <c r="GX492" s="47"/>
      <c r="GY492" s="47"/>
      <c r="GZ492" s="47"/>
      <c r="HA492" s="47"/>
      <c r="HB492" s="47"/>
      <c r="HC492" s="47"/>
      <c r="HD492" s="47"/>
      <c r="HE492" s="47"/>
      <c r="HF492" s="47"/>
      <c r="HG492" s="47"/>
      <c r="HH492" s="47"/>
      <c r="HI492" s="47"/>
      <c r="HJ492" s="47"/>
      <c r="HK492" s="47"/>
      <c r="HL492" s="47"/>
      <c r="HM492" s="47"/>
      <c r="HN492" s="47"/>
      <c r="HO492" s="47"/>
      <c r="HP492" s="47"/>
      <c r="HQ492" s="47"/>
      <c r="HR492" s="47"/>
      <c r="HS492" s="47"/>
    </row>
    <row r="493" spans="1:227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  <c r="AR493" s="47"/>
      <c r="AS493" s="47"/>
      <c r="AT493" s="47"/>
      <c r="AU493" s="47"/>
      <c r="AV493" s="47"/>
      <c r="AW493" s="47"/>
      <c r="AX493" s="47"/>
      <c r="AY493" s="47"/>
      <c r="AZ493" s="47"/>
      <c r="BA493" s="47"/>
      <c r="BB493" s="47"/>
      <c r="BC493" s="47"/>
      <c r="BD493" s="47"/>
      <c r="BE493" s="47"/>
      <c r="BF493" s="47"/>
      <c r="BG493" s="47"/>
      <c r="BH493" s="47"/>
      <c r="BI493" s="47"/>
      <c r="BJ493" s="47"/>
      <c r="BK493" s="47"/>
      <c r="BL493" s="47"/>
      <c r="BM493" s="47"/>
      <c r="BN493" s="47"/>
      <c r="BO493" s="47"/>
      <c r="BP493" s="47"/>
      <c r="BQ493" s="47"/>
      <c r="BR493" s="47"/>
      <c r="BS493" s="47"/>
      <c r="BT493" s="47"/>
      <c r="BU493" s="47"/>
      <c r="BV493" s="47"/>
      <c r="BW493" s="47"/>
      <c r="BX493" s="47"/>
      <c r="BY493" s="47"/>
      <c r="BZ493" s="47"/>
      <c r="CA493" s="47"/>
      <c r="CB493" s="47"/>
      <c r="CC493" s="47"/>
      <c r="CD493" s="47"/>
      <c r="CE493" s="47"/>
      <c r="CF493" s="47"/>
      <c r="CG493" s="47"/>
      <c r="CH493" s="47"/>
      <c r="CI493" s="47"/>
      <c r="CJ493" s="47"/>
      <c r="CK493" s="47"/>
      <c r="CL493" s="47"/>
      <c r="CM493" s="47"/>
      <c r="CN493" s="47"/>
      <c r="CO493" s="47"/>
      <c r="CP493" s="47"/>
      <c r="CQ493" s="47"/>
      <c r="CR493" s="47"/>
      <c r="CS493" s="47"/>
      <c r="CT493" s="47"/>
      <c r="CU493" s="47"/>
      <c r="CV493" s="47"/>
      <c r="CW493" s="47"/>
      <c r="CX493" s="47"/>
      <c r="CY493" s="47"/>
      <c r="CZ493" s="47"/>
      <c r="DA493" s="47"/>
      <c r="DB493" s="47"/>
      <c r="DC493" s="47"/>
      <c r="DD493" s="47"/>
      <c r="DE493" s="47"/>
      <c r="DF493" s="47"/>
      <c r="DG493" s="47"/>
      <c r="DH493" s="47"/>
      <c r="DI493" s="47"/>
      <c r="DJ493" s="47"/>
      <c r="DK493" s="47"/>
      <c r="DL493" s="47"/>
      <c r="DM493" s="47"/>
      <c r="DN493" s="47"/>
      <c r="DO493" s="47"/>
      <c r="DP493" s="47"/>
      <c r="DQ493" s="47"/>
      <c r="DR493" s="47"/>
      <c r="DS493" s="47"/>
      <c r="DT493" s="47"/>
      <c r="DU493" s="47"/>
      <c r="DV493" s="47"/>
      <c r="DW493" s="47"/>
      <c r="DX493" s="47"/>
      <c r="DY493" s="47"/>
      <c r="DZ493" s="47"/>
      <c r="EA493" s="47"/>
      <c r="EB493" s="47"/>
      <c r="EC493" s="47"/>
      <c r="ED493" s="47"/>
      <c r="EE493" s="47"/>
      <c r="EF493" s="47"/>
      <c r="EG493" s="47"/>
      <c r="EH493" s="47"/>
      <c r="EI493" s="47"/>
      <c r="EJ493" s="47"/>
      <c r="EK493" s="47"/>
      <c r="EL493" s="47"/>
      <c r="EM493" s="47"/>
      <c r="EN493" s="47"/>
      <c r="EO493" s="47"/>
      <c r="EP493" s="47"/>
      <c r="EQ493" s="47"/>
      <c r="ER493" s="47"/>
      <c r="ES493" s="47"/>
      <c r="ET493" s="47"/>
      <c r="EU493" s="47"/>
      <c r="EV493" s="47"/>
      <c r="EW493" s="47"/>
      <c r="EX493" s="47"/>
      <c r="EY493" s="47"/>
      <c r="EZ493" s="47"/>
      <c r="FA493" s="47"/>
      <c r="FB493" s="47"/>
      <c r="FC493" s="47"/>
      <c r="FD493" s="47"/>
      <c r="FE493" s="47"/>
      <c r="FF493" s="47"/>
      <c r="FG493" s="47"/>
      <c r="FH493" s="47"/>
      <c r="FI493" s="47"/>
      <c r="FJ493" s="47"/>
      <c r="FK493" s="47"/>
      <c r="FL493" s="47"/>
      <c r="FM493" s="47"/>
      <c r="FN493" s="47"/>
      <c r="FO493" s="47"/>
      <c r="FP493" s="47"/>
      <c r="FQ493" s="47"/>
      <c r="FR493" s="47"/>
      <c r="FS493" s="47"/>
      <c r="FT493" s="47"/>
      <c r="FU493" s="47"/>
      <c r="FV493" s="47"/>
      <c r="FW493" s="47"/>
      <c r="FX493" s="47"/>
      <c r="FY493" s="47"/>
      <c r="FZ493" s="47"/>
      <c r="GA493" s="47"/>
      <c r="GB493" s="47"/>
      <c r="GC493" s="47"/>
      <c r="GD493" s="47"/>
      <c r="GE493" s="47"/>
      <c r="GF493" s="47"/>
      <c r="GG493" s="47"/>
      <c r="GH493" s="47"/>
      <c r="GI493" s="47"/>
      <c r="GJ493" s="47"/>
      <c r="GK493" s="47"/>
      <c r="GL493" s="47"/>
      <c r="GM493" s="47"/>
      <c r="GN493" s="47"/>
      <c r="GO493" s="47"/>
      <c r="GP493" s="47"/>
      <c r="GQ493" s="47"/>
      <c r="GR493" s="47"/>
      <c r="GS493" s="47"/>
      <c r="GT493" s="47"/>
      <c r="GU493" s="47"/>
      <c r="GV493" s="47"/>
      <c r="GW493" s="47"/>
      <c r="GX493" s="47"/>
      <c r="GY493" s="47"/>
      <c r="GZ493" s="47"/>
      <c r="HA493" s="47"/>
      <c r="HB493" s="47"/>
      <c r="HC493" s="47"/>
      <c r="HD493" s="47"/>
      <c r="HE493" s="47"/>
      <c r="HF493" s="47"/>
      <c r="HG493" s="47"/>
      <c r="HH493" s="47"/>
      <c r="HI493" s="47"/>
      <c r="HJ493" s="47"/>
      <c r="HK493" s="47"/>
      <c r="HL493" s="47"/>
      <c r="HM493" s="47"/>
      <c r="HN493" s="47"/>
      <c r="HO493" s="47"/>
      <c r="HP493" s="47"/>
      <c r="HQ493" s="47"/>
      <c r="HR493" s="47"/>
      <c r="HS493" s="47"/>
    </row>
    <row r="494" spans="1:227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  <c r="AD494" s="47"/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  <c r="AR494" s="47"/>
      <c r="AS494" s="47"/>
      <c r="AT494" s="47"/>
      <c r="AU494" s="47"/>
      <c r="AV494" s="47"/>
      <c r="AW494" s="47"/>
      <c r="AX494" s="47"/>
      <c r="AY494" s="47"/>
      <c r="AZ494" s="47"/>
      <c r="BA494" s="47"/>
      <c r="BB494" s="47"/>
      <c r="BC494" s="47"/>
      <c r="BD494" s="47"/>
      <c r="BE494" s="47"/>
      <c r="BF494" s="47"/>
      <c r="BG494" s="47"/>
      <c r="BH494" s="47"/>
      <c r="BI494" s="47"/>
      <c r="BJ494" s="47"/>
      <c r="BK494" s="47"/>
      <c r="BL494" s="47"/>
      <c r="BM494" s="47"/>
      <c r="BN494" s="47"/>
      <c r="BO494" s="47"/>
      <c r="BP494" s="47"/>
      <c r="BQ494" s="47"/>
      <c r="BR494" s="47"/>
      <c r="BS494" s="47"/>
      <c r="BT494" s="47"/>
      <c r="BU494" s="47"/>
      <c r="BV494" s="47"/>
      <c r="BW494" s="47"/>
      <c r="BX494" s="47"/>
      <c r="BY494" s="47"/>
      <c r="BZ494" s="47"/>
      <c r="CA494" s="47"/>
      <c r="CB494" s="47"/>
      <c r="CC494" s="47"/>
      <c r="CD494" s="47"/>
      <c r="CE494" s="47"/>
      <c r="CF494" s="47"/>
      <c r="CG494" s="47"/>
      <c r="CH494" s="47"/>
      <c r="CI494" s="47"/>
      <c r="CJ494" s="47"/>
      <c r="CK494" s="47"/>
      <c r="CL494" s="47"/>
      <c r="CM494" s="47"/>
      <c r="CN494" s="47"/>
      <c r="CO494" s="47"/>
      <c r="CP494" s="47"/>
      <c r="CQ494" s="47"/>
      <c r="CR494" s="47"/>
      <c r="CS494" s="47"/>
      <c r="CT494" s="47"/>
      <c r="CU494" s="47"/>
      <c r="CV494" s="47"/>
      <c r="CW494" s="47"/>
      <c r="CX494" s="47"/>
      <c r="CY494" s="47"/>
      <c r="CZ494" s="47"/>
      <c r="DA494" s="47"/>
      <c r="DB494" s="47"/>
      <c r="DC494" s="47"/>
      <c r="DD494" s="47"/>
      <c r="DE494" s="47"/>
      <c r="DF494" s="47"/>
      <c r="DG494" s="47"/>
      <c r="DH494" s="47"/>
      <c r="DI494" s="47"/>
      <c r="DJ494" s="47"/>
      <c r="DK494" s="47"/>
      <c r="DL494" s="47"/>
      <c r="DM494" s="47"/>
      <c r="DN494" s="47"/>
      <c r="DO494" s="47"/>
      <c r="DP494" s="47"/>
      <c r="DQ494" s="47"/>
      <c r="DR494" s="47"/>
      <c r="DS494" s="47"/>
      <c r="DT494" s="47"/>
      <c r="DU494" s="47"/>
      <c r="DV494" s="47"/>
      <c r="DW494" s="47"/>
      <c r="DX494" s="47"/>
      <c r="DY494" s="47"/>
      <c r="DZ494" s="47"/>
      <c r="EA494" s="47"/>
      <c r="EB494" s="47"/>
      <c r="EC494" s="47"/>
      <c r="ED494" s="47"/>
      <c r="EE494" s="47"/>
      <c r="EF494" s="47"/>
      <c r="EG494" s="47"/>
      <c r="EH494" s="47"/>
      <c r="EI494" s="47"/>
      <c r="EJ494" s="47"/>
      <c r="EK494" s="47"/>
      <c r="EL494" s="47"/>
      <c r="EM494" s="47"/>
      <c r="EN494" s="47"/>
      <c r="EO494" s="47"/>
      <c r="EP494" s="47"/>
      <c r="EQ494" s="47"/>
      <c r="ER494" s="47"/>
      <c r="ES494" s="47"/>
      <c r="ET494" s="47"/>
      <c r="EU494" s="47"/>
      <c r="EV494" s="47"/>
      <c r="EW494" s="47"/>
      <c r="EX494" s="47"/>
      <c r="EY494" s="47"/>
      <c r="EZ494" s="47"/>
      <c r="FA494" s="47"/>
      <c r="FB494" s="47"/>
      <c r="FC494" s="47"/>
      <c r="FD494" s="47"/>
      <c r="FE494" s="47"/>
      <c r="FF494" s="47"/>
      <c r="FG494" s="47"/>
      <c r="FH494" s="47"/>
      <c r="FI494" s="47"/>
      <c r="FJ494" s="47"/>
      <c r="FK494" s="47"/>
      <c r="FL494" s="47"/>
      <c r="FM494" s="47"/>
      <c r="FN494" s="47"/>
      <c r="FO494" s="47"/>
      <c r="FP494" s="47"/>
      <c r="FQ494" s="47"/>
      <c r="FR494" s="47"/>
      <c r="FS494" s="47"/>
      <c r="FT494" s="47"/>
      <c r="FU494" s="47"/>
      <c r="FV494" s="47"/>
      <c r="FW494" s="47"/>
      <c r="FX494" s="47"/>
      <c r="FY494" s="47"/>
      <c r="FZ494" s="47"/>
      <c r="GA494" s="47"/>
      <c r="GB494" s="47"/>
      <c r="GC494" s="47"/>
      <c r="GD494" s="47"/>
      <c r="GE494" s="47"/>
      <c r="GF494" s="47"/>
      <c r="GG494" s="47"/>
      <c r="GH494" s="47"/>
      <c r="GI494" s="47"/>
      <c r="GJ494" s="47"/>
      <c r="GK494" s="47"/>
      <c r="GL494" s="47"/>
      <c r="GM494" s="47"/>
      <c r="GN494" s="47"/>
      <c r="GO494" s="47"/>
      <c r="GP494" s="47"/>
      <c r="GQ494" s="47"/>
      <c r="GR494" s="47"/>
      <c r="GS494" s="47"/>
      <c r="GT494" s="47"/>
      <c r="GU494" s="47"/>
      <c r="GV494" s="47"/>
      <c r="GW494" s="47"/>
      <c r="GX494" s="47"/>
      <c r="GY494" s="47"/>
      <c r="GZ494" s="47"/>
      <c r="HA494" s="47"/>
      <c r="HB494" s="47"/>
      <c r="HC494" s="47"/>
      <c r="HD494" s="47"/>
      <c r="HE494" s="47"/>
      <c r="HF494" s="47"/>
      <c r="HG494" s="47"/>
      <c r="HH494" s="47"/>
      <c r="HI494" s="47"/>
      <c r="HJ494" s="47"/>
      <c r="HK494" s="47"/>
      <c r="HL494" s="47"/>
      <c r="HM494" s="47"/>
      <c r="HN494" s="47"/>
      <c r="HO494" s="47"/>
      <c r="HP494" s="47"/>
      <c r="HQ494" s="47"/>
      <c r="HR494" s="47"/>
      <c r="HS494" s="47"/>
    </row>
    <row r="495" spans="1:227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  <c r="AR495" s="47"/>
      <c r="AS495" s="47"/>
      <c r="AT495" s="47"/>
      <c r="AU495" s="47"/>
      <c r="AV495" s="47"/>
      <c r="AW495" s="47"/>
      <c r="AX495" s="47"/>
      <c r="AY495" s="47"/>
      <c r="AZ495" s="47"/>
      <c r="BA495" s="47"/>
      <c r="BB495" s="47"/>
      <c r="BC495" s="47"/>
      <c r="BD495" s="47"/>
      <c r="BE495" s="47"/>
      <c r="BF495" s="47"/>
      <c r="BG495" s="47"/>
      <c r="BH495" s="47"/>
      <c r="BI495" s="47"/>
      <c r="BJ495" s="47"/>
      <c r="BK495" s="47"/>
      <c r="BL495" s="47"/>
      <c r="BM495" s="47"/>
      <c r="BN495" s="47"/>
      <c r="BO495" s="47"/>
      <c r="BP495" s="47"/>
      <c r="BQ495" s="47"/>
      <c r="BR495" s="47"/>
      <c r="BS495" s="47"/>
      <c r="BT495" s="47"/>
      <c r="BU495" s="47"/>
      <c r="BV495" s="47"/>
      <c r="BW495" s="47"/>
      <c r="BX495" s="47"/>
      <c r="BY495" s="47"/>
      <c r="BZ495" s="47"/>
      <c r="CA495" s="47"/>
      <c r="CB495" s="47"/>
      <c r="CC495" s="47"/>
      <c r="CD495" s="47"/>
      <c r="CE495" s="47"/>
      <c r="CF495" s="47"/>
      <c r="CG495" s="47"/>
      <c r="CH495" s="47"/>
      <c r="CI495" s="47"/>
      <c r="CJ495" s="47"/>
      <c r="CK495" s="47"/>
      <c r="CL495" s="47"/>
      <c r="CM495" s="47"/>
      <c r="CN495" s="47"/>
      <c r="CO495" s="47"/>
      <c r="CP495" s="47"/>
      <c r="CQ495" s="47"/>
      <c r="CR495" s="47"/>
      <c r="CS495" s="47"/>
      <c r="CT495" s="47"/>
      <c r="CU495" s="47"/>
      <c r="CV495" s="47"/>
      <c r="CW495" s="47"/>
      <c r="CX495" s="47"/>
      <c r="CY495" s="47"/>
      <c r="CZ495" s="47"/>
      <c r="DA495" s="47"/>
      <c r="DB495" s="47"/>
      <c r="DC495" s="47"/>
      <c r="DD495" s="47"/>
      <c r="DE495" s="47"/>
      <c r="DF495" s="47"/>
      <c r="DG495" s="47"/>
      <c r="DH495" s="47"/>
      <c r="DI495" s="47"/>
      <c r="DJ495" s="47"/>
      <c r="DK495" s="47"/>
      <c r="DL495" s="47"/>
      <c r="DM495" s="47"/>
      <c r="DN495" s="47"/>
      <c r="DO495" s="47"/>
      <c r="DP495" s="47"/>
      <c r="DQ495" s="47"/>
      <c r="DR495" s="47"/>
      <c r="DS495" s="47"/>
      <c r="DT495" s="47"/>
      <c r="DU495" s="47"/>
      <c r="DV495" s="47"/>
      <c r="DW495" s="47"/>
      <c r="DX495" s="47"/>
      <c r="DY495" s="47"/>
      <c r="DZ495" s="47"/>
      <c r="EA495" s="47"/>
      <c r="EB495" s="47"/>
      <c r="EC495" s="47"/>
      <c r="ED495" s="47"/>
      <c r="EE495" s="47"/>
      <c r="EF495" s="47"/>
      <c r="EG495" s="47"/>
      <c r="EH495" s="47"/>
      <c r="EI495" s="47"/>
      <c r="EJ495" s="47"/>
      <c r="EK495" s="47"/>
      <c r="EL495" s="47"/>
      <c r="EM495" s="47"/>
      <c r="EN495" s="47"/>
      <c r="EO495" s="47"/>
      <c r="EP495" s="47"/>
      <c r="EQ495" s="47"/>
      <c r="ER495" s="47"/>
      <c r="ES495" s="47"/>
      <c r="ET495" s="47"/>
      <c r="EU495" s="47"/>
      <c r="EV495" s="47"/>
      <c r="EW495" s="47"/>
      <c r="EX495" s="47"/>
      <c r="EY495" s="47"/>
      <c r="EZ495" s="47"/>
      <c r="FA495" s="47"/>
      <c r="FB495" s="47"/>
      <c r="FC495" s="47"/>
      <c r="FD495" s="47"/>
      <c r="FE495" s="47"/>
      <c r="FF495" s="47"/>
      <c r="FG495" s="47"/>
      <c r="FH495" s="47"/>
      <c r="FI495" s="47"/>
      <c r="FJ495" s="47"/>
      <c r="FK495" s="47"/>
      <c r="FL495" s="47"/>
      <c r="FM495" s="47"/>
      <c r="FN495" s="47"/>
      <c r="FO495" s="47"/>
      <c r="FP495" s="47"/>
      <c r="FQ495" s="47"/>
      <c r="FR495" s="47"/>
      <c r="FS495" s="47"/>
      <c r="FT495" s="47"/>
      <c r="FU495" s="47"/>
      <c r="FV495" s="47"/>
      <c r="FW495" s="47"/>
      <c r="FX495" s="47"/>
      <c r="FY495" s="47"/>
      <c r="FZ495" s="47"/>
      <c r="GA495" s="47"/>
      <c r="GB495" s="47"/>
      <c r="GC495" s="47"/>
      <c r="GD495" s="47"/>
      <c r="GE495" s="47"/>
      <c r="GF495" s="47"/>
      <c r="GG495" s="47"/>
      <c r="GH495" s="47"/>
      <c r="GI495" s="47"/>
      <c r="GJ495" s="47"/>
      <c r="GK495" s="47"/>
      <c r="GL495" s="47"/>
      <c r="GM495" s="47"/>
      <c r="GN495" s="47"/>
      <c r="GO495" s="47"/>
      <c r="GP495" s="47"/>
      <c r="GQ495" s="47"/>
      <c r="GR495" s="47"/>
      <c r="GS495" s="47"/>
      <c r="GT495" s="47"/>
      <c r="GU495" s="47"/>
      <c r="GV495" s="47"/>
      <c r="GW495" s="47"/>
      <c r="GX495" s="47"/>
      <c r="GY495" s="47"/>
      <c r="GZ495" s="47"/>
      <c r="HA495" s="47"/>
      <c r="HB495" s="47"/>
      <c r="HC495" s="47"/>
      <c r="HD495" s="47"/>
      <c r="HE495" s="47"/>
      <c r="HF495" s="47"/>
      <c r="HG495" s="47"/>
      <c r="HH495" s="47"/>
      <c r="HI495" s="47"/>
      <c r="HJ495" s="47"/>
      <c r="HK495" s="47"/>
      <c r="HL495" s="47"/>
      <c r="HM495" s="47"/>
      <c r="HN495" s="47"/>
      <c r="HO495" s="47"/>
      <c r="HP495" s="47"/>
      <c r="HQ495" s="47"/>
      <c r="HR495" s="47"/>
      <c r="HS495" s="47"/>
    </row>
    <row r="496" spans="1:227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  <c r="AR496" s="47"/>
      <c r="AS496" s="47"/>
      <c r="AT496" s="47"/>
      <c r="AU496" s="47"/>
      <c r="AV496" s="47"/>
      <c r="AW496" s="47"/>
      <c r="AX496" s="47"/>
      <c r="AY496" s="47"/>
      <c r="AZ496" s="47"/>
      <c r="BA496" s="47"/>
      <c r="BB496" s="47"/>
      <c r="BC496" s="47"/>
      <c r="BD496" s="47"/>
      <c r="BE496" s="47"/>
      <c r="BF496" s="47"/>
      <c r="BG496" s="47"/>
      <c r="BH496" s="47"/>
      <c r="BI496" s="47"/>
      <c r="BJ496" s="47"/>
      <c r="BK496" s="47"/>
      <c r="BL496" s="47"/>
      <c r="BM496" s="47"/>
      <c r="BN496" s="47"/>
      <c r="BO496" s="47"/>
      <c r="BP496" s="47"/>
      <c r="BQ496" s="47"/>
      <c r="BR496" s="47"/>
      <c r="BS496" s="47"/>
      <c r="BT496" s="47"/>
      <c r="BU496" s="47"/>
      <c r="BV496" s="47"/>
      <c r="BW496" s="47"/>
      <c r="BX496" s="47"/>
      <c r="BY496" s="47"/>
      <c r="BZ496" s="47"/>
      <c r="CA496" s="47"/>
      <c r="CB496" s="47"/>
      <c r="CC496" s="47"/>
      <c r="CD496" s="47"/>
      <c r="CE496" s="47"/>
      <c r="CF496" s="47"/>
      <c r="CG496" s="47"/>
      <c r="CH496" s="47"/>
      <c r="CI496" s="47"/>
      <c r="CJ496" s="47"/>
      <c r="CK496" s="47"/>
      <c r="CL496" s="47"/>
      <c r="CM496" s="47"/>
      <c r="CN496" s="47"/>
      <c r="CO496" s="47"/>
      <c r="CP496" s="47"/>
      <c r="CQ496" s="47"/>
      <c r="CR496" s="47"/>
      <c r="CS496" s="47"/>
      <c r="CT496" s="47"/>
      <c r="CU496" s="47"/>
      <c r="CV496" s="47"/>
      <c r="CW496" s="47"/>
      <c r="CX496" s="47"/>
      <c r="CY496" s="47"/>
      <c r="CZ496" s="47"/>
      <c r="DA496" s="47"/>
      <c r="DB496" s="47"/>
      <c r="DC496" s="47"/>
      <c r="DD496" s="47"/>
      <c r="DE496" s="47"/>
      <c r="DF496" s="47"/>
      <c r="DG496" s="47"/>
      <c r="DH496" s="47"/>
      <c r="DI496" s="47"/>
      <c r="DJ496" s="47"/>
      <c r="DK496" s="47"/>
      <c r="DL496" s="47"/>
      <c r="DM496" s="47"/>
      <c r="DN496" s="47"/>
      <c r="DO496" s="47"/>
      <c r="DP496" s="47"/>
      <c r="DQ496" s="47"/>
      <c r="DR496" s="47"/>
      <c r="DS496" s="47"/>
      <c r="DT496" s="47"/>
      <c r="DU496" s="47"/>
      <c r="DV496" s="47"/>
      <c r="DW496" s="47"/>
      <c r="DX496" s="47"/>
      <c r="DY496" s="47"/>
      <c r="DZ496" s="47"/>
      <c r="EA496" s="47"/>
      <c r="EB496" s="47"/>
      <c r="EC496" s="47"/>
      <c r="ED496" s="47"/>
      <c r="EE496" s="47"/>
      <c r="EF496" s="47"/>
      <c r="EG496" s="47"/>
      <c r="EH496" s="47"/>
      <c r="EI496" s="47"/>
      <c r="EJ496" s="47"/>
      <c r="EK496" s="47"/>
      <c r="EL496" s="47"/>
      <c r="EM496" s="47"/>
      <c r="EN496" s="47"/>
      <c r="EO496" s="47"/>
      <c r="EP496" s="47"/>
      <c r="EQ496" s="47"/>
      <c r="ER496" s="47"/>
      <c r="ES496" s="47"/>
      <c r="ET496" s="47"/>
      <c r="EU496" s="47"/>
      <c r="EV496" s="47"/>
      <c r="EW496" s="47"/>
      <c r="EX496" s="47"/>
      <c r="EY496" s="47"/>
      <c r="EZ496" s="47"/>
      <c r="FA496" s="47"/>
      <c r="FB496" s="47"/>
      <c r="FC496" s="47"/>
      <c r="FD496" s="47"/>
      <c r="FE496" s="47"/>
      <c r="FF496" s="47"/>
      <c r="FG496" s="47"/>
      <c r="FH496" s="47"/>
      <c r="FI496" s="47"/>
      <c r="FJ496" s="47"/>
      <c r="FK496" s="47"/>
      <c r="FL496" s="47"/>
      <c r="FM496" s="47"/>
      <c r="FN496" s="47"/>
      <c r="FO496" s="47"/>
      <c r="FP496" s="47"/>
      <c r="FQ496" s="47"/>
      <c r="FR496" s="47"/>
      <c r="FS496" s="47"/>
      <c r="FT496" s="47"/>
      <c r="FU496" s="47"/>
      <c r="FV496" s="47"/>
      <c r="FW496" s="47"/>
      <c r="FX496" s="47"/>
      <c r="FY496" s="47"/>
      <c r="FZ496" s="47"/>
      <c r="GA496" s="47"/>
      <c r="GB496" s="47"/>
      <c r="GC496" s="47"/>
      <c r="GD496" s="47"/>
      <c r="GE496" s="47"/>
      <c r="GF496" s="47"/>
      <c r="GG496" s="47"/>
      <c r="GH496" s="47"/>
      <c r="GI496" s="47"/>
      <c r="GJ496" s="47"/>
      <c r="GK496" s="47"/>
      <c r="GL496" s="47"/>
      <c r="GM496" s="47"/>
      <c r="GN496" s="47"/>
      <c r="GO496" s="47"/>
      <c r="GP496" s="47"/>
      <c r="GQ496" s="47"/>
      <c r="GR496" s="47"/>
      <c r="GS496" s="47"/>
      <c r="GT496" s="47"/>
      <c r="GU496" s="47"/>
      <c r="GV496" s="47"/>
      <c r="GW496" s="47"/>
      <c r="GX496" s="47"/>
      <c r="GY496" s="47"/>
      <c r="GZ496" s="47"/>
      <c r="HA496" s="47"/>
      <c r="HB496" s="47"/>
      <c r="HC496" s="47"/>
      <c r="HD496" s="47"/>
      <c r="HE496" s="47"/>
      <c r="HF496" s="47"/>
      <c r="HG496" s="47"/>
      <c r="HH496" s="47"/>
      <c r="HI496" s="47"/>
      <c r="HJ496" s="47"/>
      <c r="HK496" s="47"/>
      <c r="HL496" s="47"/>
      <c r="HM496" s="47"/>
      <c r="HN496" s="47"/>
      <c r="HO496" s="47"/>
      <c r="HP496" s="47"/>
      <c r="HQ496" s="47"/>
      <c r="HR496" s="47"/>
      <c r="HS496" s="47"/>
    </row>
    <row r="497" spans="1:227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  <c r="AR497" s="47"/>
      <c r="AS497" s="47"/>
      <c r="AT497" s="47"/>
      <c r="AU497" s="47"/>
      <c r="AV497" s="47"/>
      <c r="AW497" s="47"/>
      <c r="AX497" s="47"/>
      <c r="AY497" s="47"/>
      <c r="AZ497" s="47"/>
      <c r="BA497" s="47"/>
      <c r="BB497" s="47"/>
      <c r="BC497" s="47"/>
      <c r="BD497" s="47"/>
      <c r="BE497" s="47"/>
      <c r="BF497" s="47"/>
      <c r="BG497" s="47"/>
      <c r="BH497" s="47"/>
      <c r="BI497" s="47"/>
      <c r="BJ497" s="47"/>
      <c r="BK497" s="47"/>
      <c r="BL497" s="47"/>
      <c r="BM497" s="47"/>
      <c r="BN497" s="47"/>
      <c r="BO497" s="47"/>
      <c r="BP497" s="47"/>
      <c r="BQ497" s="47"/>
      <c r="BR497" s="47"/>
      <c r="BS497" s="47"/>
      <c r="BT497" s="47"/>
      <c r="BU497" s="47"/>
      <c r="BV497" s="47"/>
      <c r="BW497" s="47"/>
      <c r="BX497" s="47"/>
      <c r="BY497" s="47"/>
      <c r="BZ497" s="47"/>
      <c r="CA497" s="47"/>
      <c r="CB497" s="47"/>
      <c r="CC497" s="47"/>
      <c r="CD497" s="47"/>
      <c r="CE497" s="47"/>
      <c r="CF497" s="47"/>
      <c r="CG497" s="47"/>
      <c r="CH497" s="47"/>
      <c r="CI497" s="47"/>
      <c r="CJ497" s="47"/>
      <c r="CK497" s="47"/>
      <c r="CL497" s="47"/>
      <c r="CM497" s="47"/>
      <c r="CN497" s="47"/>
      <c r="CO497" s="47"/>
      <c r="CP497" s="47"/>
      <c r="CQ497" s="47"/>
      <c r="CR497" s="47"/>
      <c r="CS497" s="47"/>
      <c r="CT497" s="47"/>
      <c r="CU497" s="47"/>
      <c r="CV497" s="47"/>
      <c r="CW497" s="47"/>
      <c r="CX497" s="47"/>
      <c r="CY497" s="47"/>
      <c r="CZ497" s="47"/>
      <c r="DA497" s="47"/>
      <c r="DB497" s="47"/>
      <c r="DC497" s="47"/>
      <c r="DD497" s="47"/>
      <c r="DE497" s="47"/>
      <c r="DF497" s="47"/>
      <c r="DG497" s="47"/>
      <c r="DH497" s="47"/>
      <c r="DI497" s="47"/>
      <c r="DJ497" s="47"/>
      <c r="DK497" s="47"/>
      <c r="DL497" s="47"/>
      <c r="DM497" s="47"/>
      <c r="DN497" s="47"/>
      <c r="DO497" s="47"/>
      <c r="DP497" s="47"/>
      <c r="DQ497" s="47"/>
      <c r="DR497" s="47"/>
      <c r="DS497" s="47"/>
      <c r="DT497" s="47"/>
      <c r="DU497" s="47"/>
      <c r="DV497" s="47"/>
      <c r="DW497" s="47"/>
      <c r="DX497" s="47"/>
      <c r="DY497" s="47"/>
      <c r="DZ497" s="47"/>
      <c r="EA497" s="47"/>
      <c r="EB497" s="47"/>
      <c r="EC497" s="47"/>
      <c r="ED497" s="47"/>
      <c r="EE497" s="47"/>
      <c r="EF497" s="47"/>
      <c r="EG497" s="47"/>
      <c r="EH497" s="47"/>
      <c r="EI497" s="47"/>
      <c r="EJ497" s="47"/>
      <c r="EK497" s="47"/>
      <c r="EL497" s="47"/>
      <c r="EM497" s="47"/>
      <c r="EN497" s="47"/>
      <c r="EO497" s="47"/>
      <c r="EP497" s="47"/>
      <c r="EQ497" s="47"/>
      <c r="ER497" s="47"/>
      <c r="ES497" s="47"/>
      <c r="ET497" s="47"/>
      <c r="EU497" s="47"/>
      <c r="EV497" s="47"/>
      <c r="EW497" s="47"/>
      <c r="EX497" s="47"/>
      <c r="EY497" s="47"/>
      <c r="EZ497" s="47"/>
      <c r="FA497" s="47"/>
      <c r="FB497" s="47"/>
      <c r="FC497" s="47"/>
      <c r="FD497" s="47"/>
      <c r="FE497" s="47"/>
      <c r="FF497" s="47"/>
      <c r="FG497" s="47"/>
      <c r="FH497" s="47"/>
      <c r="FI497" s="47"/>
      <c r="FJ497" s="47"/>
      <c r="FK497" s="47"/>
      <c r="FL497" s="47"/>
      <c r="FM497" s="47"/>
      <c r="FN497" s="47"/>
      <c r="FO497" s="47"/>
      <c r="FP497" s="47"/>
      <c r="FQ497" s="47"/>
      <c r="FR497" s="47"/>
      <c r="FS497" s="47"/>
      <c r="FT497" s="47"/>
      <c r="FU497" s="47"/>
      <c r="FV497" s="47"/>
      <c r="FW497" s="47"/>
      <c r="FX497" s="47"/>
      <c r="FY497" s="47"/>
      <c r="FZ497" s="47"/>
      <c r="GA497" s="47"/>
      <c r="GB497" s="47"/>
      <c r="GC497" s="47"/>
      <c r="GD497" s="47"/>
      <c r="GE497" s="47"/>
      <c r="GF497" s="47"/>
      <c r="GG497" s="47"/>
      <c r="GH497" s="47"/>
      <c r="GI497" s="47"/>
      <c r="GJ497" s="47"/>
      <c r="GK497" s="47"/>
      <c r="GL497" s="47"/>
      <c r="GM497" s="47"/>
      <c r="GN497" s="47"/>
      <c r="GO497" s="47"/>
      <c r="GP497" s="47"/>
      <c r="GQ497" s="47"/>
      <c r="GR497" s="47"/>
      <c r="GS497" s="47"/>
      <c r="GT497" s="47"/>
      <c r="GU497" s="47"/>
      <c r="GV497" s="47"/>
      <c r="GW497" s="47"/>
      <c r="GX497" s="47"/>
      <c r="GY497" s="47"/>
      <c r="GZ497" s="47"/>
      <c r="HA497" s="47"/>
      <c r="HB497" s="47"/>
      <c r="HC497" s="47"/>
      <c r="HD497" s="47"/>
      <c r="HE497" s="47"/>
      <c r="HF497" s="47"/>
      <c r="HG497" s="47"/>
      <c r="HH497" s="47"/>
      <c r="HI497" s="47"/>
      <c r="HJ497" s="47"/>
      <c r="HK497" s="47"/>
      <c r="HL497" s="47"/>
      <c r="HM497" s="47"/>
      <c r="HN497" s="47"/>
      <c r="HO497" s="47"/>
      <c r="HP497" s="47"/>
      <c r="HQ497" s="47"/>
      <c r="HR497" s="47"/>
      <c r="HS497" s="47"/>
    </row>
    <row r="498" spans="1:227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  <c r="AD498" s="47"/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  <c r="AR498" s="47"/>
      <c r="AS498" s="47"/>
      <c r="AT498" s="47"/>
      <c r="AU498" s="47"/>
      <c r="AV498" s="47"/>
      <c r="AW498" s="47"/>
      <c r="AX498" s="47"/>
      <c r="AY498" s="47"/>
      <c r="AZ498" s="47"/>
      <c r="BA498" s="47"/>
      <c r="BB498" s="47"/>
      <c r="BC498" s="47"/>
      <c r="BD498" s="47"/>
      <c r="BE498" s="47"/>
      <c r="BF498" s="47"/>
      <c r="BG498" s="47"/>
      <c r="BH498" s="47"/>
      <c r="BI498" s="47"/>
      <c r="BJ498" s="47"/>
      <c r="BK498" s="47"/>
      <c r="BL498" s="47"/>
      <c r="BM498" s="47"/>
      <c r="BN498" s="47"/>
      <c r="BO498" s="47"/>
      <c r="BP498" s="47"/>
      <c r="BQ498" s="47"/>
      <c r="BR498" s="47"/>
      <c r="BS498" s="47"/>
      <c r="BT498" s="47"/>
      <c r="BU498" s="47"/>
      <c r="BV498" s="47"/>
      <c r="BW498" s="47"/>
      <c r="BX498" s="47"/>
      <c r="BY498" s="47"/>
      <c r="BZ498" s="47"/>
      <c r="CA498" s="47"/>
      <c r="CB498" s="47"/>
      <c r="CC498" s="47"/>
      <c r="CD498" s="47"/>
      <c r="CE498" s="47"/>
      <c r="CF498" s="47"/>
      <c r="CG498" s="47"/>
      <c r="CH498" s="47"/>
      <c r="CI498" s="47"/>
      <c r="CJ498" s="47"/>
      <c r="CK498" s="47"/>
      <c r="CL498" s="47"/>
      <c r="CM498" s="47"/>
      <c r="CN498" s="47"/>
      <c r="CO498" s="47"/>
      <c r="CP498" s="47"/>
      <c r="CQ498" s="47"/>
      <c r="CR498" s="47"/>
      <c r="CS498" s="47"/>
      <c r="CT498" s="47"/>
      <c r="CU498" s="47"/>
      <c r="CV498" s="47"/>
      <c r="CW498" s="47"/>
      <c r="CX498" s="47"/>
      <c r="CY498" s="47"/>
      <c r="CZ498" s="47"/>
      <c r="DA498" s="47"/>
      <c r="DB498" s="47"/>
      <c r="DC498" s="47"/>
      <c r="DD498" s="47"/>
      <c r="DE498" s="47"/>
      <c r="DF498" s="47"/>
      <c r="DG498" s="47"/>
      <c r="DH498" s="47"/>
      <c r="DI498" s="47"/>
      <c r="DJ498" s="47"/>
      <c r="DK498" s="47"/>
      <c r="DL498" s="47"/>
      <c r="DM498" s="47"/>
      <c r="DN498" s="47"/>
      <c r="DO498" s="47"/>
      <c r="DP498" s="47"/>
      <c r="DQ498" s="47"/>
      <c r="DR498" s="47"/>
      <c r="DS498" s="47"/>
      <c r="DT498" s="47"/>
      <c r="DU498" s="47"/>
      <c r="DV498" s="47"/>
      <c r="DW498" s="47"/>
      <c r="DX498" s="47"/>
      <c r="DY498" s="47"/>
      <c r="DZ498" s="47"/>
      <c r="EA498" s="47"/>
      <c r="EB498" s="47"/>
      <c r="EC498" s="47"/>
      <c r="ED498" s="47"/>
      <c r="EE498" s="47"/>
      <c r="EF498" s="47"/>
      <c r="EG498" s="47"/>
      <c r="EH498" s="47"/>
      <c r="EI498" s="47"/>
      <c r="EJ498" s="47"/>
      <c r="EK498" s="47"/>
      <c r="EL498" s="47"/>
      <c r="EM498" s="47"/>
      <c r="EN498" s="47"/>
      <c r="EO498" s="47"/>
      <c r="EP498" s="47"/>
      <c r="EQ498" s="47"/>
      <c r="ER498" s="47"/>
      <c r="ES498" s="47"/>
      <c r="ET498" s="47"/>
      <c r="EU498" s="47"/>
      <c r="EV498" s="47"/>
      <c r="EW498" s="47"/>
      <c r="EX498" s="47"/>
      <c r="EY498" s="47"/>
      <c r="EZ498" s="47"/>
      <c r="FA498" s="47"/>
      <c r="FB498" s="47"/>
      <c r="FC498" s="47"/>
      <c r="FD498" s="47"/>
      <c r="FE498" s="47"/>
      <c r="FF498" s="47"/>
      <c r="FG498" s="47"/>
      <c r="FH498" s="47"/>
      <c r="FI498" s="47"/>
      <c r="FJ498" s="47"/>
      <c r="FK498" s="47"/>
      <c r="FL498" s="47"/>
      <c r="FM498" s="47"/>
      <c r="FN498" s="47"/>
      <c r="FO498" s="47"/>
      <c r="FP498" s="47"/>
      <c r="FQ498" s="47"/>
      <c r="FR498" s="47"/>
      <c r="FS498" s="47"/>
      <c r="FT498" s="47"/>
      <c r="FU498" s="47"/>
      <c r="FV498" s="47"/>
      <c r="FW498" s="47"/>
      <c r="FX498" s="47"/>
      <c r="FY498" s="47"/>
      <c r="FZ498" s="47"/>
      <c r="GA498" s="47"/>
      <c r="GB498" s="47"/>
      <c r="GC498" s="47"/>
      <c r="GD498" s="47"/>
      <c r="GE498" s="47"/>
      <c r="GF498" s="47"/>
      <c r="GG498" s="47"/>
      <c r="GH498" s="47"/>
      <c r="GI498" s="47"/>
      <c r="GJ498" s="47"/>
      <c r="GK498" s="47"/>
      <c r="GL498" s="47"/>
      <c r="GM498" s="47"/>
      <c r="GN498" s="47"/>
      <c r="GO498" s="47"/>
      <c r="GP498" s="47"/>
      <c r="GQ498" s="47"/>
      <c r="GR498" s="47"/>
      <c r="GS498" s="47"/>
      <c r="GT498" s="47"/>
      <c r="GU498" s="47"/>
      <c r="GV498" s="47"/>
      <c r="GW498" s="47"/>
      <c r="GX498" s="47"/>
      <c r="GY498" s="47"/>
      <c r="GZ498" s="47"/>
      <c r="HA498" s="47"/>
      <c r="HB498" s="47"/>
      <c r="HC498" s="47"/>
      <c r="HD498" s="47"/>
      <c r="HE498" s="47"/>
      <c r="HF498" s="47"/>
      <c r="HG498" s="47"/>
      <c r="HH498" s="47"/>
      <c r="HI498" s="47"/>
      <c r="HJ498" s="47"/>
      <c r="HK498" s="47"/>
      <c r="HL498" s="47"/>
      <c r="HM498" s="47"/>
      <c r="HN498" s="47"/>
      <c r="HO498" s="47"/>
      <c r="HP498" s="47"/>
      <c r="HQ498" s="47"/>
      <c r="HR498" s="47"/>
      <c r="HS498" s="47"/>
    </row>
    <row r="499" spans="1:227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  <c r="AR499" s="47"/>
      <c r="AS499" s="47"/>
      <c r="AT499" s="47"/>
      <c r="AU499" s="47"/>
      <c r="AV499" s="47"/>
      <c r="AW499" s="47"/>
      <c r="AX499" s="47"/>
      <c r="AY499" s="47"/>
      <c r="AZ499" s="47"/>
      <c r="BA499" s="47"/>
      <c r="BB499" s="47"/>
      <c r="BC499" s="47"/>
      <c r="BD499" s="47"/>
      <c r="BE499" s="47"/>
      <c r="BF499" s="47"/>
      <c r="BG499" s="47"/>
      <c r="BH499" s="47"/>
      <c r="BI499" s="47"/>
      <c r="BJ499" s="47"/>
      <c r="BK499" s="47"/>
      <c r="BL499" s="47"/>
      <c r="BM499" s="47"/>
      <c r="BN499" s="47"/>
      <c r="BO499" s="47"/>
      <c r="BP499" s="47"/>
      <c r="BQ499" s="47"/>
      <c r="BR499" s="47"/>
      <c r="BS499" s="47"/>
      <c r="BT499" s="47"/>
      <c r="BU499" s="47"/>
      <c r="BV499" s="47"/>
      <c r="BW499" s="47"/>
      <c r="BX499" s="47"/>
      <c r="BY499" s="47"/>
      <c r="BZ499" s="47"/>
      <c r="CA499" s="47"/>
      <c r="CB499" s="47"/>
      <c r="CC499" s="47"/>
      <c r="CD499" s="47"/>
      <c r="CE499" s="47"/>
      <c r="CF499" s="47"/>
      <c r="CG499" s="47"/>
      <c r="CH499" s="47"/>
      <c r="CI499" s="47"/>
      <c r="CJ499" s="47"/>
      <c r="CK499" s="47"/>
      <c r="CL499" s="47"/>
      <c r="CM499" s="47"/>
      <c r="CN499" s="47"/>
      <c r="CO499" s="47"/>
      <c r="CP499" s="47"/>
      <c r="CQ499" s="47"/>
      <c r="CR499" s="47"/>
      <c r="CS499" s="47"/>
      <c r="CT499" s="47"/>
      <c r="CU499" s="47"/>
      <c r="CV499" s="47"/>
      <c r="CW499" s="47"/>
      <c r="CX499" s="47"/>
      <c r="CY499" s="47"/>
      <c r="CZ499" s="47"/>
      <c r="DA499" s="47"/>
      <c r="DB499" s="47"/>
      <c r="DC499" s="47"/>
      <c r="DD499" s="47"/>
      <c r="DE499" s="47"/>
      <c r="DF499" s="47"/>
      <c r="DG499" s="47"/>
      <c r="DH499" s="47"/>
      <c r="DI499" s="47"/>
      <c r="DJ499" s="47"/>
      <c r="DK499" s="47"/>
      <c r="DL499" s="47"/>
      <c r="DM499" s="47"/>
      <c r="DN499" s="47"/>
      <c r="DO499" s="47"/>
      <c r="DP499" s="47"/>
      <c r="DQ499" s="47"/>
      <c r="DR499" s="47"/>
      <c r="DS499" s="47"/>
      <c r="DT499" s="47"/>
      <c r="DU499" s="47"/>
      <c r="DV499" s="47"/>
      <c r="DW499" s="47"/>
      <c r="DX499" s="47"/>
      <c r="DY499" s="47"/>
      <c r="DZ499" s="47"/>
      <c r="EA499" s="47"/>
      <c r="EB499" s="47"/>
      <c r="EC499" s="47"/>
      <c r="ED499" s="47"/>
      <c r="EE499" s="47"/>
      <c r="EF499" s="47"/>
      <c r="EG499" s="47"/>
      <c r="EH499" s="47"/>
      <c r="EI499" s="47"/>
      <c r="EJ499" s="47"/>
      <c r="EK499" s="47"/>
      <c r="EL499" s="47"/>
      <c r="EM499" s="47"/>
      <c r="EN499" s="47"/>
      <c r="EO499" s="47"/>
      <c r="EP499" s="47"/>
      <c r="EQ499" s="47"/>
      <c r="ER499" s="47"/>
      <c r="ES499" s="47"/>
      <c r="ET499" s="47"/>
      <c r="EU499" s="47"/>
      <c r="EV499" s="47"/>
      <c r="EW499" s="47"/>
      <c r="EX499" s="47"/>
      <c r="EY499" s="47"/>
      <c r="EZ499" s="47"/>
      <c r="FA499" s="47"/>
      <c r="FB499" s="47"/>
      <c r="FC499" s="47"/>
      <c r="FD499" s="47"/>
      <c r="FE499" s="47"/>
      <c r="FF499" s="47"/>
      <c r="FG499" s="47"/>
      <c r="FH499" s="47"/>
      <c r="FI499" s="47"/>
      <c r="FJ499" s="47"/>
      <c r="FK499" s="47"/>
      <c r="FL499" s="47"/>
      <c r="FM499" s="47"/>
      <c r="FN499" s="47"/>
      <c r="FO499" s="47"/>
      <c r="FP499" s="47"/>
      <c r="FQ499" s="47"/>
      <c r="FR499" s="47"/>
      <c r="FS499" s="47"/>
      <c r="FT499" s="47"/>
      <c r="FU499" s="47"/>
      <c r="FV499" s="47"/>
      <c r="FW499" s="47"/>
      <c r="FX499" s="47"/>
      <c r="FY499" s="47"/>
      <c r="FZ499" s="47"/>
      <c r="GA499" s="47"/>
      <c r="GB499" s="47"/>
      <c r="GC499" s="47"/>
      <c r="GD499" s="47"/>
      <c r="GE499" s="47"/>
      <c r="GF499" s="47"/>
      <c r="GG499" s="47"/>
      <c r="GH499" s="47"/>
      <c r="GI499" s="47"/>
      <c r="GJ499" s="47"/>
      <c r="GK499" s="47"/>
      <c r="GL499" s="47"/>
      <c r="GM499" s="47"/>
      <c r="GN499" s="47"/>
      <c r="GO499" s="47"/>
      <c r="GP499" s="47"/>
      <c r="GQ499" s="47"/>
      <c r="GR499" s="47"/>
      <c r="GS499" s="47"/>
      <c r="GT499" s="47"/>
      <c r="GU499" s="47"/>
      <c r="GV499" s="47"/>
      <c r="GW499" s="47"/>
      <c r="GX499" s="47"/>
      <c r="GY499" s="47"/>
      <c r="GZ499" s="47"/>
      <c r="HA499" s="47"/>
      <c r="HB499" s="47"/>
      <c r="HC499" s="47"/>
      <c r="HD499" s="47"/>
      <c r="HE499" s="47"/>
      <c r="HF499" s="47"/>
      <c r="HG499" s="47"/>
      <c r="HH499" s="47"/>
      <c r="HI499" s="47"/>
      <c r="HJ499" s="47"/>
      <c r="HK499" s="47"/>
      <c r="HL499" s="47"/>
      <c r="HM499" s="47"/>
      <c r="HN499" s="47"/>
      <c r="HO499" s="47"/>
      <c r="HP499" s="47"/>
      <c r="HQ499" s="47"/>
      <c r="HR499" s="47"/>
      <c r="HS499" s="47"/>
    </row>
    <row r="500" spans="1:227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  <c r="AD500" s="47"/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  <c r="AR500" s="47"/>
      <c r="AS500" s="47"/>
      <c r="AT500" s="47"/>
      <c r="AU500" s="47"/>
      <c r="AV500" s="47"/>
      <c r="AW500" s="47"/>
      <c r="AX500" s="47"/>
      <c r="AY500" s="47"/>
      <c r="AZ500" s="47"/>
      <c r="BA500" s="47"/>
      <c r="BB500" s="47"/>
      <c r="BC500" s="47"/>
      <c r="BD500" s="47"/>
      <c r="BE500" s="47"/>
      <c r="BF500" s="47"/>
      <c r="BG500" s="47"/>
      <c r="BH500" s="47"/>
      <c r="BI500" s="47"/>
      <c r="BJ500" s="47"/>
      <c r="BK500" s="47"/>
      <c r="BL500" s="47"/>
      <c r="BM500" s="47"/>
      <c r="BN500" s="47"/>
      <c r="BO500" s="47"/>
      <c r="BP500" s="47"/>
      <c r="BQ500" s="47"/>
      <c r="BR500" s="47"/>
      <c r="BS500" s="47"/>
      <c r="BT500" s="47"/>
      <c r="BU500" s="47"/>
      <c r="BV500" s="47"/>
      <c r="BW500" s="47"/>
      <c r="BX500" s="47"/>
      <c r="BY500" s="47"/>
      <c r="BZ500" s="47"/>
      <c r="CA500" s="47"/>
      <c r="CB500" s="47"/>
      <c r="CC500" s="47"/>
      <c r="CD500" s="47"/>
      <c r="CE500" s="47"/>
      <c r="CF500" s="47"/>
      <c r="CG500" s="47"/>
      <c r="CH500" s="47"/>
      <c r="CI500" s="47"/>
      <c r="CJ500" s="47"/>
      <c r="CK500" s="47"/>
      <c r="CL500" s="47"/>
      <c r="CM500" s="47"/>
      <c r="CN500" s="47"/>
      <c r="CO500" s="47"/>
      <c r="CP500" s="47"/>
      <c r="CQ500" s="47"/>
      <c r="CR500" s="47"/>
      <c r="CS500" s="47"/>
      <c r="CT500" s="47"/>
      <c r="CU500" s="47"/>
      <c r="CV500" s="47"/>
      <c r="CW500" s="47"/>
      <c r="CX500" s="47"/>
      <c r="CY500" s="47"/>
      <c r="CZ500" s="47"/>
      <c r="DA500" s="47"/>
      <c r="DB500" s="47"/>
      <c r="DC500" s="47"/>
      <c r="DD500" s="47"/>
      <c r="DE500" s="47"/>
      <c r="DF500" s="47"/>
      <c r="DG500" s="47"/>
      <c r="DH500" s="47"/>
      <c r="DI500" s="47"/>
      <c r="DJ500" s="47"/>
      <c r="DK500" s="47"/>
      <c r="DL500" s="47"/>
      <c r="DM500" s="47"/>
      <c r="DN500" s="47"/>
      <c r="DO500" s="47"/>
      <c r="DP500" s="47"/>
      <c r="DQ500" s="47"/>
      <c r="DR500" s="47"/>
      <c r="DS500" s="47"/>
      <c r="DT500" s="47"/>
      <c r="DU500" s="47"/>
      <c r="DV500" s="47"/>
      <c r="DW500" s="47"/>
      <c r="DX500" s="47"/>
      <c r="DY500" s="47"/>
      <c r="DZ500" s="47"/>
      <c r="EA500" s="47"/>
      <c r="EB500" s="47"/>
      <c r="EC500" s="47"/>
      <c r="ED500" s="47"/>
      <c r="EE500" s="47"/>
      <c r="EF500" s="47"/>
      <c r="EG500" s="47"/>
      <c r="EH500" s="47"/>
      <c r="EI500" s="47"/>
      <c r="EJ500" s="47"/>
      <c r="EK500" s="47"/>
      <c r="EL500" s="47"/>
      <c r="EM500" s="47"/>
      <c r="EN500" s="47"/>
      <c r="EO500" s="47"/>
      <c r="EP500" s="47"/>
      <c r="EQ500" s="47"/>
      <c r="ER500" s="47"/>
      <c r="ES500" s="47"/>
      <c r="ET500" s="47"/>
      <c r="EU500" s="47"/>
      <c r="EV500" s="47"/>
      <c r="EW500" s="47"/>
      <c r="EX500" s="47"/>
      <c r="EY500" s="47"/>
      <c r="EZ500" s="47"/>
      <c r="FA500" s="47"/>
      <c r="FB500" s="47"/>
      <c r="FC500" s="47"/>
      <c r="FD500" s="47"/>
      <c r="FE500" s="47"/>
      <c r="FF500" s="47"/>
      <c r="FG500" s="47"/>
      <c r="FH500" s="47"/>
      <c r="FI500" s="47"/>
      <c r="FJ500" s="47"/>
      <c r="FK500" s="47"/>
      <c r="FL500" s="47"/>
      <c r="FM500" s="47"/>
      <c r="FN500" s="47"/>
      <c r="FO500" s="47"/>
      <c r="FP500" s="47"/>
      <c r="FQ500" s="47"/>
      <c r="FR500" s="47"/>
      <c r="FS500" s="47"/>
      <c r="FT500" s="47"/>
      <c r="FU500" s="47"/>
      <c r="FV500" s="47"/>
      <c r="FW500" s="47"/>
      <c r="FX500" s="47"/>
      <c r="FY500" s="47"/>
      <c r="FZ500" s="47"/>
      <c r="GA500" s="47"/>
      <c r="GB500" s="47"/>
      <c r="GC500" s="47"/>
      <c r="GD500" s="47"/>
      <c r="GE500" s="47"/>
      <c r="GF500" s="47"/>
      <c r="GG500" s="47"/>
      <c r="GH500" s="47"/>
      <c r="GI500" s="47"/>
      <c r="GJ500" s="47"/>
      <c r="GK500" s="47"/>
      <c r="GL500" s="47"/>
      <c r="GM500" s="47"/>
      <c r="GN500" s="47"/>
      <c r="GO500" s="47"/>
      <c r="GP500" s="47"/>
      <c r="GQ500" s="47"/>
      <c r="GR500" s="47"/>
      <c r="GS500" s="47"/>
      <c r="GT500" s="47"/>
      <c r="GU500" s="47"/>
      <c r="GV500" s="47"/>
      <c r="GW500" s="47"/>
      <c r="GX500" s="47"/>
      <c r="GY500" s="47"/>
      <c r="GZ500" s="47"/>
      <c r="HA500" s="47"/>
      <c r="HB500" s="47"/>
      <c r="HC500" s="47"/>
      <c r="HD500" s="47"/>
      <c r="HE500" s="47"/>
      <c r="HF500" s="47"/>
      <c r="HG500" s="47"/>
      <c r="HH500" s="47"/>
      <c r="HI500" s="47"/>
      <c r="HJ500" s="47"/>
      <c r="HK500" s="47"/>
      <c r="HL500" s="47"/>
      <c r="HM500" s="47"/>
      <c r="HN500" s="47"/>
      <c r="HO500" s="47"/>
      <c r="HP500" s="47"/>
      <c r="HQ500" s="47"/>
      <c r="HR500" s="47"/>
      <c r="HS500" s="47"/>
    </row>
    <row r="501" spans="1:227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  <c r="AR501" s="47"/>
      <c r="AS501" s="47"/>
      <c r="AT501" s="47"/>
      <c r="AU501" s="47"/>
      <c r="AV501" s="47"/>
      <c r="AW501" s="47"/>
      <c r="AX501" s="47"/>
      <c r="AY501" s="47"/>
      <c r="AZ501" s="47"/>
      <c r="BA501" s="47"/>
      <c r="BB501" s="47"/>
      <c r="BC501" s="47"/>
      <c r="BD501" s="47"/>
      <c r="BE501" s="47"/>
      <c r="BF501" s="47"/>
      <c r="BG501" s="47"/>
      <c r="BH501" s="47"/>
      <c r="BI501" s="47"/>
      <c r="BJ501" s="47"/>
      <c r="BK501" s="47"/>
      <c r="BL501" s="47"/>
      <c r="BM501" s="47"/>
      <c r="BN501" s="47"/>
      <c r="BO501" s="47"/>
      <c r="BP501" s="47"/>
      <c r="BQ501" s="47"/>
      <c r="BR501" s="47"/>
      <c r="BS501" s="47"/>
      <c r="BT501" s="47"/>
      <c r="BU501" s="47"/>
      <c r="BV501" s="47"/>
      <c r="BW501" s="47"/>
      <c r="BX501" s="47"/>
      <c r="BY501" s="47"/>
      <c r="BZ501" s="47"/>
      <c r="CA501" s="47"/>
      <c r="CB501" s="47"/>
      <c r="CC501" s="47"/>
      <c r="CD501" s="47"/>
      <c r="CE501" s="47"/>
      <c r="CF501" s="47"/>
      <c r="CG501" s="47"/>
      <c r="CH501" s="47"/>
      <c r="CI501" s="47"/>
      <c r="CJ501" s="47"/>
      <c r="CK501" s="47"/>
      <c r="CL501" s="47"/>
      <c r="CM501" s="47"/>
      <c r="CN501" s="47"/>
      <c r="CO501" s="47"/>
      <c r="CP501" s="47"/>
      <c r="CQ501" s="47"/>
      <c r="CR501" s="47"/>
      <c r="CS501" s="47"/>
      <c r="CT501" s="47"/>
      <c r="CU501" s="47"/>
      <c r="CV501" s="47"/>
      <c r="CW501" s="47"/>
      <c r="CX501" s="47"/>
      <c r="CY501" s="47"/>
      <c r="CZ501" s="47"/>
      <c r="DA501" s="47"/>
      <c r="DB501" s="47"/>
      <c r="DC501" s="47"/>
      <c r="DD501" s="47"/>
      <c r="DE501" s="47"/>
      <c r="DF501" s="47"/>
      <c r="DG501" s="47"/>
      <c r="DH501" s="47"/>
      <c r="DI501" s="47"/>
      <c r="DJ501" s="47"/>
      <c r="DK501" s="47"/>
      <c r="DL501" s="47"/>
      <c r="DM501" s="47"/>
      <c r="DN501" s="47"/>
      <c r="DO501" s="47"/>
      <c r="DP501" s="47"/>
      <c r="DQ501" s="47"/>
      <c r="DR501" s="47"/>
      <c r="DS501" s="47"/>
      <c r="DT501" s="47"/>
      <c r="DU501" s="47"/>
      <c r="DV501" s="47"/>
      <c r="DW501" s="47"/>
      <c r="DX501" s="47"/>
      <c r="DY501" s="47"/>
      <c r="DZ501" s="47"/>
      <c r="EA501" s="47"/>
      <c r="EB501" s="47"/>
      <c r="EC501" s="47"/>
      <c r="ED501" s="47"/>
      <c r="EE501" s="47"/>
      <c r="EF501" s="47"/>
      <c r="EG501" s="47"/>
      <c r="EH501" s="47"/>
      <c r="EI501" s="47"/>
      <c r="EJ501" s="47"/>
      <c r="EK501" s="47"/>
      <c r="EL501" s="47"/>
      <c r="EM501" s="47"/>
      <c r="EN501" s="47"/>
      <c r="EO501" s="47"/>
      <c r="EP501" s="47"/>
      <c r="EQ501" s="47"/>
      <c r="ER501" s="47"/>
      <c r="ES501" s="47"/>
      <c r="ET501" s="47"/>
      <c r="EU501" s="47"/>
      <c r="EV501" s="47"/>
      <c r="EW501" s="47"/>
      <c r="EX501" s="47"/>
      <c r="EY501" s="47"/>
      <c r="EZ501" s="47"/>
      <c r="FA501" s="47"/>
      <c r="FB501" s="47"/>
      <c r="FC501" s="47"/>
      <c r="FD501" s="47"/>
      <c r="FE501" s="47"/>
      <c r="FF501" s="47"/>
      <c r="FG501" s="47"/>
      <c r="FH501" s="47"/>
      <c r="FI501" s="47"/>
      <c r="FJ501" s="47"/>
      <c r="FK501" s="47"/>
      <c r="FL501" s="47"/>
      <c r="FM501" s="47"/>
      <c r="FN501" s="47"/>
      <c r="FO501" s="47"/>
      <c r="FP501" s="47"/>
      <c r="FQ501" s="47"/>
      <c r="FR501" s="47"/>
      <c r="FS501" s="47"/>
      <c r="FT501" s="47"/>
      <c r="FU501" s="47"/>
      <c r="FV501" s="47"/>
      <c r="FW501" s="47"/>
      <c r="FX501" s="47"/>
      <c r="FY501" s="47"/>
      <c r="FZ501" s="47"/>
      <c r="GA501" s="47"/>
      <c r="GB501" s="47"/>
      <c r="GC501" s="47"/>
      <c r="GD501" s="47"/>
      <c r="GE501" s="47"/>
      <c r="GF501" s="47"/>
      <c r="GG501" s="47"/>
      <c r="GH501" s="47"/>
      <c r="GI501" s="47"/>
      <c r="GJ501" s="47"/>
      <c r="GK501" s="47"/>
      <c r="GL501" s="47"/>
      <c r="GM501" s="47"/>
      <c r="GN501" s="47"/>
      <c r="GO501" s="47"/>
      <c r="GP501" s="47"/>
      <c r="GQ501" s="47"/>
      <c r="GR501" s="47"/>
      <c r="GS501" s="47"/>
      <c r="GT501" s="47"/>
      <c r="GU501" s="47"/>
      <c r="GV501" s="47"/>
      <c r="GW501" s="47"/>
      <c r="GX501" s="47"/>
      <c r="GY501" s="47"/>
      <c r="GZ501" s="47"/>
      <c r="HA501" s="47"/>
      <c r="HB501" s="47"/>
      <c r="HC501" s="47"/>
      <c r="HD501" s="47"/>
      <c r="HE501" s="47"/>
      <c r="HF501" s="47"/>
      <c r="HG501" s="47"/>
      <c r="HH501" s="47"/>
      <c r="HI501" s="47"/>
      <c r="HJ501" s="47"/>
      <c r="HK501" s="47"/>
      <c r="HL501" s="47"/>
      <c r="HM501" s="47"/>
      <c r="HN501" s="47"/>
      <c r="HO501" s="47"/>
      <c r="HP501" s="47"/>
      <c r="HQ501" s="47"/>
      <c r="HR501" s="47"/>
      <c r="HS501" s="47"/>
    </row>
    <row r="502" spans="1:227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  <c r="AD502" s="47"/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  <c r="AR502" s="47"/>
      <c r="AS502" s="47"/>
      <c r="AT502" s="47"/>
      <c r="AU502" s="47"/>
      <c r="AV502" s="47"/>
      <c r="AW502" s="47"/>
      <c r="AX502" s="47"/>
      <c r="AY502" s="47"/>
      <c r="AZ502" s="47"/>
      <c r="BA502" s="47"/>
      <c r="BB502" s="47"/>
      <c r="BC502" s="47"/>
      <c r="BD502" s="47"/>
      <c r="BE502" s="47"/>
      <c r="BF502" s="47"/>
      <c r="BG502" s="47"/>
      <c r="BH502" s="47"/>
      <c r="BI502" s="47"/>
      <c r="BJ502" s="47"/>
      <c r="BK502" s="47"/>
      <c r="BL502" s="47"/>
      <c r="BM502" s="47"/>
      <c r="BN502" s="47"/>
      <c r="BO502" s="47"/>
      <c r="BP502" s="47"/>
      <c r="BQ502" s="47"/>
      <c r="BR502" s="47"/>
      <c r="BS502" s="47"/>
      <c r="BT502" s="47"/>
      <c r="BU502" s="47"/>
      <c r="BV502" s="47"/>
      <c r="BW502" s="47"/>
      <c r="BX502" s="47"/>
      <c r="BY502" s="47"/>
      <c r="BZ502" s="47"/>
      <c r="CA502" s="47"/>
      <c r="CB502" s="47"/>
      <c r="CC502" s="47"/>
      <c r="CD502" s="47"/>
      <c r="CE502" s="47"/>
      <c r="CF502" s="47"/>
      <c r="CG502" s="47"/>
      <c r="CH502" s="47"/>
      <c r="CI502" s="47"/>
      <c r="CJ502" s="47"/>
      <c r="CK502" s="47"/>
      <c r="CL502" s="47"/>
      <c r="CM502" s="47"/>
      <c r="CN502" s="47"/>
      <c r="CO502" s="47"/>
      <c r="CP502" s="47"/>
      <c r="CQ502" s="47"/>
      <c r="CR502" s="47"/>
      <c r="CS502" s="47"/>
      <c r="CT502" s="47"/>
      <c r="CU502" s="47"/>
      <c r="CV502" s="47"/>
      <c r="CW502" s="47"/>
      <c r="CX502" s="47"/>
      <c r="CY502" s="47"/>
      <c r="CZ502" s="47"/>
      <c r="DA502" s="47"/>
      <c r="DB502" s="47"/>
      <c r="DC502" s="47"/>
      <c r="DD502" s="47"/>
      <c r="DE502" s="47"/>
      <c r="DF502" s="47"/>
      <c r="DG502" s="47"/>
      <c r="DH502" s="47"/>
      <c r="DI502" s="47"/>
      <c r="DJ502" s="47"/>
      <c r="DK502" s="47"/>
      <c r="DL502" s="47"/>
      <c r="DM502" s="47"/>
      <c r="DN502" s="47"/>
      <c r="DO502" s="47"/>
      <c r="DP502" s="47"/>
      <c r="DQ502" s="47"/>
      <c r="DR502" s="47"/>
      <c r="DS502" s="47"/>
      <c r="DT502" s="47"/>
      <c r="DU502" s="47"/>
      <c r="DV502" s="47"/>
      <c r="DW502" s="47"/>
      <c r="DX502" s="47"/>
      <c r="DY502" s="47"/>
      <c r="DZ502" s="47"/>
      <c r="EA502" s="47"/>
      <c r="EB502" s="47"/>
      <c r="EC502" s="47"/>
      <c r="ED502" s="47"/>
      <c r="EE502" s="47"/>
      <c r="EF502" s="47"/>
      <c r="EG502" s="47"/>
      <c r="EH502" s="47"/>
      <c r="EI502" s="47"/>
      <c r="EJ502" s="47"/>
      <c r="EK502" s="47"/>
      <c r="EL502" s="47"/>
      <c r="EM502" s="47"/>
      <c r="EN502" s="47"/>
      <c r="EO502" s="47"/>
      <c r="EP502" s="47"/>
      <c r="EQ502" s="47"/>
      <c r="ER502" s="47"/>
      <c r="ES502" s="47"/>
      <c r="ET502" s="47"/>
      <c r="EU502" s="47"/>
      <c r="EV502" s="47"/>
      <c r="EW502" s="47"/>
      <c r="EX502" s="47"/>
      <c r="EY502" s="47"/>
      <c r="EZ502" s="47"/>
      <c r="FA502" s="47"/>
      <c r="FB502" s="47"/>
      <c r="FC502" s="47"/>
      <c r="FD502" s="47"/>
      <c r="FE502" s="47"/>
      <c r="FF502" s="47"/>
      <c r="FG502" s="47"/>
      <c r="FH502" s="47"/>
      <c r="FI502" s="47"/>
      <c r="FJ502" s="47"/>
      <c r="FK502" s="47"/>
      <c r="FL502" s="47"/>
      <c r="FM502" s="47"/>
      <c r="FN502" s="47"/>
      <c r="FO502" s="47"/>
      <c r="FP502" s="47"/>
      <c r="FQ502" s="47"/>
      <c r="FR502" s="47"/>
      <c r="FS502" s="47"/>
      <c r="FT502" s="47"/>
      <c r="FU502" s="47"/>
      <c r="FV502" s="47"/>
      <c r="FW502" s="47"/>
      <c r="FX502" s="47"/>
      <c r="FY502" s="47"/>
      <c r="FZ502" s="47"/>
      <c r="GA502" s="47"/>
      <c r="GB502" s="47"/>
      <c r="GC502" s="47"/>
      <c r="GD502" s="47"/>
      <c r="GE502" s="47"/>
      <c r="GF502" s="47"/>
      <c r="GG502" s="47"/>
      <c r="GH502" s="47"/>
      <c r="GI502" s="47"/>
      <c r="GJ502" s="47"/>
      <c r="GK502" s="47"/>
      <c r="GL502" s="47"/>
      <c r="GM502" s="47"/>
      <c r="GN502" s="47"/>
      <c r="GO502" s="47"/>
      <c r="GP502" s="47"/>
      <c r="GQ502" s="47"/>
      <c r="GR502" s="47"/>
      <c r="GS502" s="47"/>
      <c r="GT502" s="47"/>
      <c r="GU502" s="47"/>
      <c r="GV502" s="47"/>
      <c r="GW502" s="47"/>
      <c r="GX502" s="47"/>
      <c r="GY502" s="47"/>
      <c r="GZ502" s="47"/>
      <c r="HA502" s="47"/>
      <c r="HB502" s="47"/>
      <c r="HC502" s="47"/>
      <c r="HD502" s="47"/>
      <c r="HE502" s="47"/>
      <c r="HF502" s="47"/>
      <c r="HG502" s="47"/>
      <c r="HH502" s="47"/>
      <c r="HI502" s="47"/>
      <c r="HJ502" s="47"/>
      <c r="HK502" s="47"/>
      <c r="HL502" s="47"/>
      <c r="HM502" s="47"/>
      <c r="HN502" s="47"/>
      <c r="HO502" s="47"/>
      <c r="HP502" s="47"/>
      <c r="HQ502" s="47"/>
      <c r="HR502" s="47"/>
      <c r="HS502" s="47"/>
    </row>
    <row r="503" spans="1:227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47"/>
      <c r="AV503" s="47"/>
      <c r="AW503" s="47"/>
      <c r="AX503" s="47"/>
      <c r="AY503" s="47"/>
      <c r="AZ503" s="47"/>
      <c r="BA503" s="47"/>
      <c r="BB503" s="47"/>
      <c r="BC503" s="47"/>
      <c r="BD503" s="47"/>
      <c r="BE503" s="47"/>
      <c r="BF503" s="47"/>
      <c r="BG503" s="47"/>
      <c r="BH503" s="47"/>
      <c r="BI503" s="47"/>
      <c r="BJ503" s="47"/>
      <c r="BK503" s="47"/>
      <c r="BL503" s="47"/>
      <c r="BM503" s="47"/>
      <c r="BN503" s="47"/>
      <c r="BO503" s="47"/>
      <c r="BP503" s="47"/>
      <c r="BQ503" s="47"/>
      <c r="BR503" s="47"/>
      <c r="BS503" s="47"/>
      <c r="BT503" s="47"/>
      <c r="BU503" s="47"/>
      <c r="BV503" s="47"/>
      <c r="BW503" s="47"/>
      <c r="BX503" s="47"/>
      <c r="BY503" s="47"/>
      <c r="BZ503" s="47"/>
      <c r="CA503" s="47"/>
      <c r="CB503" s="47"/>
      <c r="CC503" s="47"/>
      <c r="CD503" s="47"/>
      <c r="CE503" s="47"/>
      <c r="CF503" s="47"/>
      <c r="CG503" s="47"/>
      <c r="CH503" s="47"/>
      <c r="CI503" s="47"/>
      <c r="CJ503" s="47"/>
      <c r="CK503" s="47"/>
      <c r="CL503" s="47"/>
      <c r="CM503" s="47"/>
      <c r="CN503" s="47"/>
      <c r="CO503" s="47"/>
      <c r="CP503" s="47"/>
      <c r="CQ503" s="47"/>
      <c r="CR503" s="47"/>
      <c r="CS503" s="47"/>
      <c r="CT503" s="47"/>
      <c r="CU503" s="47"/>
      <c r="CV503" s="47"/>
      <c r="CW503" s="47"/>
      <c r="CX503" s="47"/>
      <c r="CY503" s="47"/>
      <c r="CZ503" s="47"/>
      <c r="DA503" s="47"/>
      <c r="DB503" s="47"/>
      <c r="DC503" s="47"/>
      <c r="DD503" s="47"/>
      <c r="DE503" s="47"/>
      <c r="DF503" s="47"/>
      <c r="DG503" s="47"/>
      <c r="DH503" s="47"/>
      <c r="DI503" s="47"/>
      <c r="DJ503" s="47"/>
      <c r="DK503" s="47"/>
      <c r="DL503" s="47"/>
      <c r="DM503" s="47"/>
      <c r="DN503" s="47"/>
      <c r="DO503" s="47"/>
      <c r="DP503" s="47"/>
      <c r="DQ503" s="47"/>
      <c r="DR503" s="47"/>
      <c r="DS503" s="47"/>
      <c r="DT503" s="47"/>
      <c r="DU503" s="47"/>
      <c r="DV503" s="47"/>
      <c r="DW503" s="47"/>
      <c r="DX503" s="47"/>
      <c r="DY503" s="47"/>
      <c r="DZ503" s="47"/>
      <c r="EA503" s="47"/>
      <c r="EB503" s="47"/>
      <c r="EC503" s="47"/>
      <c r="ED503" s="47"/>
      <c r="EE503" s="47"/>
      <c r="EF503" s="47"/>
      <c r="EG503" s="47"/>
      <c r="EH503" s="47"/>
      <c r="EI503" s="47"/>
      <c r="EJ503" s="47"/>
      <c r="EK503" s="47"/>
      <c r="EL503" s="47"/>
      <c r="EM503" s="47"/>
      <c r="EN503" s="47"/>
      <c r="EO503" s="47"/>
      <c r="EP503" s="47"/>
      <c r="EQ503" s="47"/>
      <c r="ER503" s="47"/>
      <c r="ES503" s="47"/>
      <c r="ET503" s="47"/>
      <c r="EU503" s="47"/>
      <c r="EV503" s="47"/>
      <c r="EW503" s="47"/>
      <c r="EX503" s="47"/>
      <c r="EY503" s="47"/>
      <c r="EZ503" s="47"/>
      <c r="FA503" s="47"/>
      <c r="FB503" s="47"/>
      <c r="FC503" s="47"/>
      <c r="FD503" s="47"/>
      <c r="FE503" s="47"/>
      <c r="FF503" s="47"/>
      <c r="FG503" s="47"/>
      <c r="FH503" s="47"/>
      <c r="FI503" s="47"/>
      <c r="FJ503" s="47"/>
      <c r="FK503" s="47"/>
      <c r="FL503" s="47"/>
      <c r="FM503" s="47"/>
      <c r="FN503" s="47"/>
      <c r="FO503" s="47"/>
      <c r="FP503" s="47"/>
      <c r="FQ503" s="47"/>
      <c r="FR503" s="47"/>
      <c r="FS503" s="47"/>
      <c r="FT503" s="47"/>
      <c r="FU503" s="47"/>
      <c r="FV503" s="47"/>
      <c r="FW503" s="47"/>
      <c r="FX503" s="47"/>
      <c r="FY503" s="47"/>
      <c r="FZ503" s="47"/>
      <c r="GA503" s="47"/>
      <c r="GB503" s="47"/>
      <c r="GC503" s="47"/>
      <c r="GD503" s="47"/>
      <c r="GE503" s="47"/>
      <c r="GF503" s="47"/>
      <c r="GG503" s="47"/>
      <c r="GH503" s="47"/>
      <c r="GI503" s="47"/>
      <c r="GJ503" s="47"/>
      <c r="GK503" s="47"/>
      <c r="GL503" s="47"/>
      <c r="GM503" s="47"/>
      <c r="GN503" s="47"/>
      <c r="GO503" s="47"/>
      <c r="GP503" s="47"/>
      <c r="GQ503" s="47"/>
      <c r="GR503" s="47"/>
      <c r="GS503" s="47"/>
      <c r="GT503" s="47"/>
      <c r="GU503" s="47"/>
      <c r="GV503" s="47"/>
      <c r="GW503" s="47"/>
      <c r="GX503" s="47"/>
      <c r="GY503" s="47"/>
      <c r="GZ503" s="47"/>
      <c r="HA503" s="47"/>
      <c r="HB503" s="47"/>
      <c r="HC503" s="47"/>
      <c r="HD503" s="47"/>
      <c r="HE503" s="47"/>
      <c r="HF503" s="47"/>
      <c r="HG503" s="47"/>
      <c r="HH503" s="47"/>
      <c r="HI503" s="47"/>
      <c r="HJ503" s="47"/>
      <c r="HK503" s="47"/>
      <c r="HL503" s="47"/>
      <c r="HM503" s="47"/>
      <c r="HN503" s="47"/>
      <c r="HO503" s="47"/>
      <c r="HP503" s="47"/>
      <c r="HQ503" s="47"/>
      <c r="HR503" s="47"/>
      <c r="HS503" s="47"/>
    </row>
    <row r="504" spans="1:227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7"/>
      <c r="AS504" s="47"/>
      <c r="AT504" s="47"/>
      <c r="AU504" s="47"/>
      <c r="AV504" s="47"/>
      <c r="AW504" s="47"/>
      <c r="AX504" s="47"/>
      <c r="AY504" s="47"/>
      <c r="AZ504" s="47"/>
      <c r="BA504" s="47"/>
      <c r="BB504" s="47"/>
      <c r="BC504" s="47"/>
      <c r="BD504" s="47"/>
      <c r="BE504" s="47"/>
      <c r="BF504" s="47"/>
      <c r="BG504" s="47"/>
      <c r="BH504" s="47"/>
      <c r="BI504" s="47"/>
      <c r="BJ504" s="47"/>
      <c r="BK504" s="47"/>
      <c r="BL504" s="47"/>
      <c r="BM504" s="47"/>
      <c r="BN504" s="47"/>
      <c r="BO504" s="47"/>
      <c r="BP504" s="47"/>
      <c r="BQ504" s="47"/>
      <c r="BR504" s="47"/>
      <c r="BS504" s="47"/>
      <c r="BT504" s="47"/>
      <c r="BU504" s="47"/>
      <c r="BV504" s="47"/>
      <c r="BW504" s="47"/>
      <c r="BX504" s="47"/>
      <c r="BY504" s="47"/>
      <c r="BZ504" s="47"/>
      <c r="CA504" s="47"/>
      <c r="CB504" s="47"/>
      <c r="CC504" s="47"/>
      <c r="CD504" s="47"/>
      <c r="CE504" s="47"/>
      <c r="CF504" s="47"/>
      <c r="CG504" s="47"/>
      <c r="CH504" s="47"/>
      <c r="CI504" s="47"/>
      <c r="CJ504" s="47"/>
      <c r="CK504" s="47"/>
      <c r="CL504" s="47"/>
      <c r="CM504" s="47"/>
      <c r="CN504" s="47"/>
      <c r="CO504" s="47"/>
      <c r="CP504" s="47"/>
      <c r="CQ504" s="47"/>
      <c r="CR504" s="47"/>
      <c r="CS504" s="47"/>
      <c r="CT504" s="47"/>
      <c r="CU504" s="47"/>
      <c r="CV504" s="47"/>
      <c r="CW504" s="47"/>
      <c r="CX504" s="47"/>
      <c r="CY504" s="47"/>
      <c r="CZ504" s="47"/>
      <c r="DA504" s="47"/>
      <c r="DB504" s="47"/>
      <c r="DC504" s="47"/>
      <c r="DD504" s="47"/>
      <c r="DE504" s="47"/>
      <c r="DF504" s="47"/>
      <c r="DG504" s="47"/>
      <c r="DH504" s="47"/>
      <c r="DI504" s="47"/>
      <c r="DJ504" s="47"/>
      <c r="DK504" s="47"/>
      <c r="DL504" s="47"/>
      <c r="DM504" s="47"/>
      <c r="DN504" s="47"/>
      <c r="DO504" s="47"/>
      <c r="DP504" s="47"/>
      <c r="DQ504" s="47"/>
      <c r="DR504" s="47"/>
      <c r="DS504" s="47"/>
      <c r="DT504" s="47"/>
      <c r="DU504" s="47"/>
      <c r="DV504" s="47"/>
      <c r="DW504" s="47"/>
      <c r="DX504" s="47"/>
      <c r="DY504" s="47"/>
      <c r="DZ504" s="47"/>
      <c r="EA504" s="47"/>
      <c r="EB504" s="47"/>
      <c r="EC504" s="47"/>
      <c r="ED504" s="47"/>
      <c r="EE504" s="47"/>
      <c r="EF504" s="47"/>
      <c r="EG504" s="47"/>
      <c r="EH504" s="47"/>
      <c r="EI504" s="47"/>
      <c r="EJ504" s="47"/>
      <c r="EK504" s="47"/>
      <c r="EL504" s="47"/>
      <c r="EM504" s="47"/>
      <c r="EN504" s="47"/>
      <c r="EO504" s="47"/>
      <c r="EP504" s="47"/>
      <c r="EQ504" s="47"/>
      <c r="ER504" s="47"/>
      <c r="ES504" s="47"/>
      <c r="ET504" s="47"/>
      <c r="EU504" s="47"/>
      <c r="EV504" s="47"/>
      <c r="EW504" s="47"/>
      <c r="EX504" s="47"/>
      <c r="EY504" s="47"/>
      <c r="EZ504" s="47"/>
      <c r="FA504" s="47"/>
      <c r="FB504" s="47"/>
      <c r="FC504" s="47"/>
      <c r="FD504" s="47"/>
      <c r="FE504" s="47"/>
      <c r="FF504" s="47"/>
      <c r="FG504" s="47"/>
      <c r="FH504" s="47"/>
      <c r="FI504" s="47"/>
      <c r="FJ504" s="47"/>
      <c r="FK504" s="47"/>
      <c r="FL504" s="47"/>
      <c r="FM504" s="47"/>
      <c r="FN504" s="47"/>
      <c r="FO504" s="47"/>
      <c r="FP504" s="47"/>
      <c r="FQ504" s="47"/>
      <c r="FR504" s="47"/>
      <c r="FS504" s="47"/>
      <c r="FT504" s="47"/>
      <c r="FU504" s="47"/>
      <c r="FV504" s="47"/>
      <c r="FW504" s="47"/>
      <c r="FX504" s="47"/>
      <c r="FY504" s="47"/>
      <c r="FZ504" s="47"/>
      <c r="GA504" s="47"/>
      <c r="GB504" s="47"/>
      <c r="GC504" s="47"/>
      <c r="GD504" s="47"/>
      <c r="GE504" s="47"/>
      <c r="GF504" s="47"/>
      <c r="GG504" s="47"/>
      <c r="GH504" s="47"/>
      <c r="GI504" s="47"/>
      <c r="GJ504" s="47"/>
      <c r="GK504" s="47"/>
      <c r="GL504" s="47"/>
      <c r="GM504" s="47"/>
      <c r="GN504" s="47"/>
      <c r="GO504" s="47"/>
      <c r="GP504" s="47"/>
      <c r="GQ504" s="47"/>
      <c r="GR504" s="47"/>
      <c r="GS504" s="47"/>
      <c r="GT504" s="47"/>
      <c r="GU504" s="47"/>
      <c r="GV504" s="47"/>
      <c r="GW504" s="47"/>
      <c r="GX504" s="47"/>
      <c r="GY504" s="47"/>
      <c r="GZ504" s="47"/>
      <c r="HA504" s="47"/>
      <c r="HB504" s="47"/>
      <c r="HC504" s="47"/>
      <c r="HD504" s="47"/>
      <c r="HE504" s="47"/>
      <c r="HF504" s="47"/>
      <c r="HG504" s="47"/>
      <c r="HH504" s="47"/>
      <c r="HI504" s="47"/>
      <c r="HJ504" s="47"/>
      <c r="HK504" s="47"/>
      <c r="HL504" s="47"/>
      <c r="HM504" s="47"/>
      <c r="HN504" s="47"/>
      <c r="HO504" s="47"/>
      <c r="HP504" s="47"/>
      <c r="HQ504" s="47"/>
      <c r="HR504" s="47"/>
      <c r="HS504" s="47"/>
    </row>
    <row r="505" spans="1:227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47"/>
      <c r="AV505" s="47"/>
      <c r="AW505" s="47"/>
      <c r="AX505" s="47"/>
      <c r="AY505" s="47"/>
      <c r="AZ505" s="47"/>
      <c r="BA505" s="47"/>
      <c r="BB505" s="47"/>
      <c r="BC505" s="47"/>
      <c r="BD505" s="47"/>
      <c r="BE505" s="47"/>
      <c r="BF505" s="47"/>
      <c r="BG505" s="47"/>
      <c r="BH505" s="47"/>
      <c r="BI505" s="47"/>
      <c r="BJ505" s="47"/>
      <c r="BK505" s="47"/>
      <c r="BL505" s="47"/>
      <c r="BM505" s="47"/>
      <c r="BN505" s="47"/>
      <c r="BO505" s="47"/>
      <c r="BP505" s="47"/>
      <c r="BQ505" s="47"/>
      <c r="BR505" s="47"/>
      <c r="BS505" s="47"/>
      <c r="BT505" s="47"/>
      <c r="BU505" s="47"/>
      <c r="BV505" s="47"/>
      <c r="BW505" s="47"/>
      <c r="BX505" s="47"/>
      <c r="BY505" s="47"/>
      <c r="BZ505" s="47"/>
      <c r="CA505" s="47"/>
      <c r="CB505" s="47"/>
      <c r="CC505" s="47"/>
      <c r="CD505" s="47"/>
      <c r="CE505" s="47"/>
      <c r="CF505" s="47"/>
      <c r="CG505" s="47"/>
      <c r="CH505" s="47"/>
      <c r="CI505" s="47"/>
      <c r="CJ505" s="47"/>
      <c r="CK505" s="47"/>
      <c r="CL505" s="47"/>
      <c r="CM505" s="47"/>
      <c r="CN505" s="47"/>
      <c r="CO505" s="47"/>
      <c r="CP505" s="47"/>
      <c r="CQ505" s="47"/>
      <c r="CR505" s="47"/>
      <c r="CS505" s="47"/>
      <c r="CT505" s="47"/>
      <c r="CU505" s="47"/>
      <c r="CV505" s="47"/>
      <c r="CW505" s="47"/>
      <c r="CX505" s="47"/>
      <c r="CY505" s="47"/>
      <c r="CZ505" s="47"/>
      <c r="DA505" s="47"/>
      <c r="DB505" s="47"/>
      <c r="DC505" s="47"/>
      <c r="DD505" s="47"/>
      <c r="DE505" s="47"/>
      <c r="DF505" s="47"/>
      <c r="DG505" s="47"/>
      <c r="DH505" s="47"/>
      <c r="DI505" s="47"/>
      <c r="DJ505" s="47"/>
      <c r="DK505" s="47"/>
      <c r="DL505" s="47"/>
      <c r="DM505" s="47"/>
      <c r="DN505" s="47"/>
      <c r="DO505" s="47"/>
      <c r="DP505" s="47"/>
      <c r="DQ505" s="47"/>
      <c r="DR505" s="47"/>
      <c r="DS505" s="47"/>
      <c r="DT505" s="47"/>
      <c r="DU505" s="47"/>
      <c r="DV505" s="47"/>
      <c r="DW505" s="47"/>
      <c r="DX505" s="47"/>
      <c r="DY505" s="47"/>
      <c r="DZ505" s="47"/>
      <c r="EA505" s="47"/>
      <c r="EB505" s="47"/>
      <c r="EC505" s="47"/>
      <c r="ED505" s="47"/>
      <c r="EE505" s="47"/>
      <c r="EF505" s="47"/>
      <c r="EG505" s="47"/>
      <c r="EH505" s="47"/>
      <c r="EI505" s="47"/>
      <c r="EJ505" s="47"/>
      <c r="EK505" s="47"/>
      <c r="EL505" s="47"/>
      <c r="EM505" s="47"/>
      <c r="EN505" s="47"/>
      <c r="EO505" s="47"/>
      <c r="EP505" s="47"/>
      <c r="EQ505" s="47"/>
      <c r="ER505" s="47"/>
      <c r="ES505" s="47"/>
      <c r="ET505" s="47"/>
      <c r="EU505" s="47"/>
      <c r="EV505" s="47"/>
      <c r="EW505" s="47"/>
      <c r="EX505" s="47"/>
      <c r="EY505" s="47"/>
      <c r="EZ505" s="47"/>
      <c r="FA505" s="47"/>
      <c r="FB505" s="47"/>
      <c r="FC505" s="47"/>
      <c r="FD505" s="47"/>
      <c r="FE505" s="47"/>
      <c r="FF505" s="47"/>
      <c r="FG505" s="47"/>
      <c r="FH505" s="47"/>
      <c r="FI505" s="47"/>
      <c r="FJ505" s="47"/>
      <c r="FK505" s="47"/>
      <c r="FL505" s="47"/>
      <c r="FM505" s="47"/>
      <c r="FN505" s="47"/>
      <c r="FO505" s="47"/>
      <c r="FP505" s="47"/>
      <c r="FQ505" s="47"/>
      <c r="FR505" s="47"/>
      <c r="FS505" s="47"/>
      <c r="FT505" s="47"/>
      <c r="FU505" s="47"/>
      <c r="FV505" s="47"/>
      <c r="FW505" s="47"/>
      <c r="FX505" s="47"/>
      <c r="FY505" s="47"/>
      <c r="FZ505" s="47"/>
      <c r="GA505" s="47"/>
      <c r="GB505" s="47"/>
      <c r="GC505" s="47"/>
      <c r="GD505" s="47"/>
      <c r="GE505" s="47"/>
      <c r="GF505" s="47"/>
      <c r="GG505" s="47"/>
      <c r="GH505" s="47"/>
      <c r="GI505" s="47"/>
      <c r="GJ505" s="47"/>
      <c r="GK505" s="47"/>
      <c r="GL505" s="47"/>
      <c r="GM505" s="47"/>
      <c r="GN505" s="47"/>
      <c r="GO505" s="47"/>
      <c r="GP505" s="47"/>
      <c r="GQ505" s="47"/>
      <c r="GR505" s="47"/>
      <c r="GS505" s="47"/>
      <c r="GT505" s="47"/>
      <c r="GU505" s="47"/>
      <c r="GV505" s="47"/>
      <c r="GW505" s="47"/>
      <c r="GX505" s="47"/>
      <c r="GY505" s="47"/>
      <c r="GZ505" s="47"/>
      <c r="HA505" s="47"/>
      <c r="HB505" s="47"/>
      <c r="HC505" s="47"/>
      <c r="HD505" s="47"/>
      <c r="HE505" s="47"/>
      <c r="HF505" s="47"/>
      <c r="HG505" s="47"/>
      <c r="HH505" s="47"/>
      <c r="HI505" s="47"/>
      <c r="HJ505" s="47"/>
      <c r="HK505" s="47"/>
      <c r="HL505" s="47"/>
      <c r="HM505" s="47"/>
      <c r="HN505" s="47"/>
      <c r="HO505" s="47"/>
      <c r="HP505" s="47"/>
      <c r="HQ505" s="47"/>
      <c r="HR505" s="47"/>
      <c r="HS505" s="47"/>
    </row>
    <row r="506" spans="1:227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7"/>
      <c r="AS506" s="47"/>
      <c r="AT506" s="47"/>
      <c r="AU506" s="47"/>
      <c r="AV506" s="47"/>
      <c r="AW506" s="47"/>
      <c r="AX506" s="47"/>
      <c r="AY506" s="47"/>
      <c r="AZ506" s="47"/>
      <c r="BA506" s="47"/>
      <c r="BB506" s="47"/>
      <c r="BC506" s="47"/>
      <c r="BD506" s="47"/>
      <c r="BE506" s="47"/>
      <c r="BF506" s="47"/>
      <c r="BG506" s="47"/>
      <c r="BH506" s="47"/>
      <c r="BI506" s="47"/>
      <c r="BJ506" s="47"/>
      <c r="BK506" s="47"/>
      <c r="BL506" s="47"/>
      <c r="BM506" s="47"/>
      <c r="BN506" s="47"/>
      <c r="BO506" s="47"/>
      <c r="BP506" s="47"/>
      <c r="BQ506" s="47"/>
      <c r="BR506" s="47"/>
      <c r="BS506" s="47"/>
      <c r="BT506" s="47"/>
      <c r="BU506" s="47"/>
      <c r="BV506" s="47"/>
      <c r="BW506" s="47"/>
      <c r="BX506" s="47"/>
      <c r="BY506" s="47"/>
      <c r="BZ506" s="47"/>
      <c r="CA506" s="47"/>
      <c r="CB506" s="47"/>
      <c r="CC506" s="47"/>
      <c r="CD506" s="47"/>
      <c r="CE506" s="47"/>
      <c r="CF506" s="47"/>
      <c r="CG506" s="47"/>
      <c r="CH506" s="47"/>
      <c r="CI506" s="47"/>
      <c r="CJ506" s="47"/>
      <c r="CK506" s="47"/>
      <c r="CL506" s="47"/>
      <c r="CM506" s="47"/>
      <c r="CN506" s="47"/>
      <c r="CO506" s="47"/>
      <c r="CP506" s="47"/>
      <c r="CQ506" s="47"/>
      <c r="CR506" s="47"/>
      <c r="CS506" s="47"/>
      <c r="CT506" s="47"/>
      <c r="CU506" s="47"/>
      <c r="CV506" s="47"/>
      <c r="CW506" s="47"/>
      <c r="CX506" s="47"/>
      <c r="CY506" s="47"/>
      <c r="CZ506" s="47"/>
      <c r="DA506" s="47"/>
      <c r="DB506" s="47"/>
      <c r="DC506" s="47"/>
      <c r="DD506" s="47"/>
      <c r="DE506" s="47"/>
      <c r="DF506" s="47"/>
      <c r="DG506" s="47"/>
      <c r="DH506" s="47"/>
      <c r="DI506" s="47"/>
      <c r="DJ506" s="47"/>
      <c r="DK506" s="47"/>
      <c r="DL506" s="47"/>
      <c r="DM506" s="47"/>
      <c r="DN506" s="47"/>
      <c r="DO506" s="47"/>
      <c r="DP506" s="47"/>
      <c r="DQ506" s="47"/>
      <c r="DR506" s="47"/>
      <c r="DS506" s="47"/>
      <c r="DT506" s="47"/>
      <c r="DU506" s="47"/>
      <c r="DV506" s="47"/>
      <c r="DW506" s="47"/>
      <c r="DX506" s="47"/>
      <c r="DY506" s="47"/>
      <c r="DZ506" s="47"/>
      <c r="EA506" s="47"/>
      <c r="EB506" s="47"/>
      <c r="EC506" s="47"/>
      <c r="ED506" s="47"/>
      <c r="EE506" s="47"/>
      <c r="EF506" s="47"/>
      <c r="EG506" s="47"/>
      <c r="EH506" s="47"/>
      <c r="EI506" s="47"/>
      <c r="EJ506" s="47"/>
      <c r="EK506" s="47"/>
      <c r="EL506" s="47"/>
      <c r="EM506" s="47"/>
      <c r="EN506" s="47"/>
      <c r="EO506" s="47"/>
      <c r="EP506" s="47"/>
      <c r="EQ506" s="47"/>
      <c r="ER506" s="47"/>
      <c r="ES506" s="47"/>
      <c r="ET506" s="47"/>
      <c r="EU506" s="47"/>
      <c r="EV506" s="47"/>
      <c r="EW506" s="47"/>
      <c r="EX506" s="47"/>
      <c r="EY506" s="47"/>
      <c r="EZ506" s="47"/>
      <c r="FA506" s="47"/>
      <c r="FB506" s="47"/>
      <c r="FC506" s="47"/>
      <c r="FD506" s="47"/>
      <c r="FE506" s="47"/>
      <c r="FF506" s="47"/>
      <c r="FG506" s="47"/>
      <c r="FH506" s="47"/>
      <c r="FI506" s="47"/>
      <c r="FJ506" s="47"/>
      <c r="FK506" s="47"/>
      <c r="FL506" s="47"/>
      <c r="FM506" s="47"/>
      <c r="FN506" s="47"/>
      <c r="FO506" s="47"/>
      <c r="FP506" s="47"/>
      <c r="FQ506" s="47"/>
      <c r="FR506" s="47"/>
      <c r="FS506" s="47"/>
      <c r="FT506" s="47"/>
      <c r="FU506" s="47"/>
      <c r="FV506" s="47"/>
      <c r="FW506" s="47"/>
      <c r="FX506" s="47"/>
      <c r="FY506" s="47"/>
      <c r="FZ506" s="47"/>
      <c r="GA506" s="47"/>
      <c r="GB506" s="47"/>
      <c r="GC506" s="47"/>
      <c r="GD506" s="47"/>
      <c r="GE506" s="47"/>
      <c r="GF506" s="47"/>
      <c r="GG506" s="47"/>
      <c r="GH506" s="47"/>
      <c r="GI506" s="47"/>
      <c r="GJ506" s="47"/>
      <c r="GK506" s="47"/>
      <c r="GL506" s="47"/>
      <c r="GM506" s="47"/>
      <c r="GN506" s="47"/>
      <c r="GO506" s="47"/>
      <c r="GP506" s="47"/>
      <c r="GQ506" s="47"/>
      <c r="GR506" s="47"/>
      <c r="GS506" s="47"/>
      <c r="GT506" s="47"/>
      <c r="GU506" s="47"/>
      <c r="GV506" s="47"/>
      <c r="GW506" s="47"/>
      <c r="GX506" s="47"/>
      <c r="GY506" s="47"/>
      <c r="GZ506" s="47"/>
      <c r="HA506" s="47"/>
      <c r="HB506" s="47"/>
      <c r="HC506" s="47"/>
      <c r="HD506" s="47"/>
      <c r="HE506" s="47"/>
      <c r="HF506" s="47"/>
      <c r="HG506" s="47"/>
      <c r="HH506" s="47"/>
      <c r="HI506" s="47"/>
      <c r="HJ506" s="47"/>
      <c r="HK506" s="47"/>
      <c r="HL506" s="47"/>
      <c r="HM506" s="47"/>
      <c r="HN506" s="47"/>
      <c r="HO506" s="47"/>
      <c r="HP506" s="47"/>
      <c r="HQ506" s="47"/>
      <c r="HR506" s="47"/>
      <c r="HS506" s="47"/>
    </row>
    <row r="507" spans="1:227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7"/>
      <c r="AS507" s="47"/>
      <c r="AT507" s="47"/>
      <c r="AU507" s="47"/>
      <c r="AV507" s="47"/>
      <c r="AW507" s="47"/>
      <c r="AX507" s="47"/>
      <c r="AY507" s="47"/>
      <c r="AZ507" s="47"/>
      <c r="BA507" s="47"/>
      <c r="BB507" s="47"/>
      <c r="BC507" s="47"/>
      <c r="BD507" s="47"/>
      <c r="BE507" s="47"/>
      <c r="BF507" s="47"/>
      <c r="BG507" s="47"/>
      <c r="BH507" s="47"/>
      <c r="BI507" s="47"/>
      <c r="BJ507" s="47"/>
      <c r="BK507" s="47"/>
      <c r="BL507" s="47"/>
      <c r="BM507" s="47"/>
      <c r="BN507" s="47"/>
      <c r="BO507" s="47"/>
      <c r="BP507" s="47"/>
      <c r="BQ507" s="47"/>
      <c r="BR507" s="47"/>
      <c r="BS507" s="47"/>
      <c r="BT507" s="47"/>
      <c r="BU507" s="47"/>
      <c r="BV507" s="47"/>
      <c r="BW507" s="47"/>
      <c r="BX507" s="47"/>
      <c r="BY507" s="47"/>
      <c r="BZ507" s="47"/>
      <c r="CA507" s="47"/>
      <c r="CB507" s="47"/>
      <c r="CC507" s="47"/>
      <c r="CD507" s="47"/>
      <c r="CE507" s="47"/>
      <c r="CF507" s="47"/>
      <c r="CG507" s="47"/>
      <c r="CH507" s="47"/>
      <c r="CI507" s="47"/>
      <c r="CJ507" s="47"/>
      <c r="CK507" s="47"/>
      <c r="CL507" s="47"/>
      <c r="CM507" s="47"/>
      <c r="CN507" s="47"/>
      <c r="CO507" s="47"/>
      <c r="CP507" s="47"/>
      <c r="CQ507" s="47"/>
      <c r="CR507" s="47"/>
      <c r="CS507" s="47"/>
      <c r="CT507" s="47"/>
      <c r="CU507" s="47"/>
      <c r="CV507" s="47"/>
      <c r="CW507" s="47"/>
      <c r="CX507" s="47"/>
      <c r="CY507" s="47"/>
      <c r="CZ507" s="47"/>
      <c r="DA507" s="47"/>
      <c r="DB507" s="47"/>
      <c r="DC507" s="47"/>
      <c r="DD507" s="47"/>
      <c r="DE507" s="47"/>
      <c r="DF507" s="47"/>
      <c r="DG507" s="47"/>
      <c r="DH507" s="47"/>
      <c r="DI507" s="47"/>
      <c r="DJ507" s="47"/>
      <c r="DK507" s="47"/>
      <c r="DL507" s="47"/>
      <c r="DM507" s="47"/>
      <c r="DN507" s="47"/>
      <c r="DO507" s="47"/>
      <c r="DP507" s="47"/>
      <c r="DQ507" s="47"/>
      <c r="DR507" s="47"/>
      <c r="DS507" s="47"/>
      <c r="DT507" s="47"/>
      <c r="DU507" s="47"/>
      <c r="DV507" s="47"/>
      <c r="DW507" s="47"/>
      <c r="DX507" s="47"/>
      <c r="DY507" s="47"/>
      <c r="DZ507" s="47"/>
      <c r="EA507" s="47"/>
      <c r="EB507" s="47"/>
      <c r="EC507" s="47"/>
      <c r="ED507" s="47"/>
      <c r="EE507" s="47"/>
      <c r="EF507" s="47"/>
      <c r="EG507" s="47"/>
      <c r="EH507" s="47"/>
      <c r="EI507" s="47"/>
      <c r="EJ507" s="47"/>
      <c r="EK507" s="47"/>
      <c r="EL507" s="47"/>
      <c r="EM507" s="47"/>
      <c r="EN507" s="47"/>
      <c r="EO507" s="47"/>
      <c r="EP507" s="47"/>
      <c r="EQ507" s="47"/>
      <c r="ER507" s="47"/>
      <c r="ES507" s="47"/>
      <c r="ET507" s="47"/>
      <c r="EU507" s="47"/>
      <c r="EV507" s="47"/>
      <c r="EW507" s="47"/>
      <c r="EX507" s="47"/>
      <c r="EY507" s="47"/>
      <c r="EZ507" s="47"/>
      <c r="FA507" s="47"/>
      <c r="FB507" s="47"/>
      <c r="FC507" s="47"/>
      <c r="FD507" s="47"/>
      <c r="FE507" s="47"/>
      <c r="FF507" s="47"/>
      <c r="FG507" s="47"/>
      <c r="FH507" s="47"/>
      <c r="FI507" s="47"/>
      <c r="FJ507" s="47"/>
      <c r="FK507" s="47"/>
      <c r="FL507" s="47"/>
      <c r="FM507" s="47"/>
      <c r="FN507" s="47"/>
      <c r="FO507" s="47"/>
      <c r="FP507" s="47"/>
      <c r="FQ507" s="47"/>
      <c r="FR507" s="47"/>
      <c r="FS507" s="47"/>
      <c r="FT507" s="47"/>
      <c r="FU507" s="47"/>
      <c r="FV507" s="47"/>
      <c r="FW507" s="47"/>
      <c r="FX507" s="47"/>
      <c r="FY507" s="47"/>
      <c r="FZ507" s="47"/>
      <c r="GA507" s="47"/>
      <c r="GB507" s="47"/>
      <c r="GC507" s="47"/>
      <c r="GD507" s="47"/>
      <c r="GE507" s="47"/>
      <c r="GF507" s="47"/>
      <c r="GG507" s="47"/>
      <c r="GH507" s="47"/>
      <c r="GI507" s="47"/>
      <c r="GJ507" s="47"/>
      <c r="GK507" s="47"/>
      <c r="GL507" s="47"/>
      <c r="GM507" s="47"/>
      <c r="GN507" s="47"/>
      <c r="GO507" s="47"/>
      <c r="GP507" s="47"/>
      <c r="GQ507" s="47"/>
      <c r="GR507" s="47"/>
      <c r="GS507" s="47"/>
      <c r="GT507" s="47"/>
      <c r="GU507" s="47"/>
      <c r="GV507" s="47"/>
      <c r="GW507" s="47"/>
      <c r="GX507" s="47"/>
      <c r="GY507" s="47"/>
      <c r="GZ507" s="47"/>
      <c r="HA507" s="47"/>
      <c r="HB507" s="47"/>
      <c r="HC507" s="47"/>
      <c r="HD507" s="47"/>
      <c r="HE507" s="47"/>
      <c r="HF507" s="47"/>
      <c r="HG507" s="47"/>
      <c r="HH507" s="47"/>
      <c r="HI507" s="47"/>
      <c r="HJ507" s="47"/>
      <c r="HK507" s="47"/>
      <c r="HL507" s="47"/>
      <c r="HM507" s="47"/>
      <c r="HN507" s="47"/>
      <c r="HO507" s="47"/>
      <c r="HP507" s="47"/>
      <c r="HQ507" s="47"/>
      <c r="HR507" s="47"/>
      <c r="HS507" s="47"/>
    </row>
    <row r="508" spans="1:227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7"/>
      <c r="AS508" s="47"/>
      <c r="AT508" s="47"/>
      <c r="AU508" s="47"/>
      <c r="AV508" s="47"/>
      <c r="AW508" s="47"/>
      <c r="AX508" s="47"/>
      <c r="AY508" s="47"/>
      <c r="AZ508" s="47"/>
      <c r="BA508" s="47"/>
      <c r="BB508" s="47"/>
      <c r="BC508" s="47"/>
      <c r="BD508" s="47"/>
      <c r="BE508" s="47"/>
      <c r="BF508" s="47"/>
      <c r="BG508" s="47"/>
      <c r="BH508" s="47"/>
      <c r="BI508" s="47"/>
      <c r="BJ508" s="47"/>
      <c r="BK508" s="47"/>
      <c r="BL508" s="47"/>
      <c r="BM508" s="47"/>
      <c r="BN508" s="47"/>
      <c r="BO508" s="47"/>
      <c r="BP508" s="47"/>
      <c r="BQ508" s="47"/>
      <c r="BR508" s="47"/>
      <c r="BS508" s="47"/>
      <c r="BT508" s="47"/>
      <c r="BU508" s="47"/>
      <c r="BV508" s="47"/>
      <c r="BW508" s="47"/>
      <c r="BX508" s="47"/>
      <c r="BY508" s="47"/>
      <c r="BZ508" s="47"/>
      <c r="CA508" s="47"/>
      <c r="CB508" s="47"/>
      <c r="CC508" s="47"/>
      <c r="CD508" s="47"/>
      <c r="CE508" s="47"/>
      <c r="CF508" s="47"/>
      <c r="CG508" s="47"/>
      <c r="CH508" s="47"/>
      <c r="CI508" s="47"/>
      <c r="CJ508" s="47"/>
      <c r="CK508" s="47"/>
      <c r="CL508" s="47"/>
      <c r="CM508" s="47"/>
      <c r="CN508" s="47"/>
      <c r="CO508" s="47"/>
      <c r="CP508" s="47"/>
      <c r="CQ508" s="47"/>
      <c r="CR508" s="47"/>
      <c r="CS508" s="47"/>
      <c r="CT508" s="47"/>
      <c r="CU508" s="47"/>
      <c r="CV508" s="47"/>
      <c r="CW508" s="47"/>
      <c r="CX508" s="47"/>
      <c r="CY508" s="47"/>
      <c r="CZ508" s="47"/>
      <c r="DA508" s="47"/>
      <c r="DB508" s="47"/>
      <c r="DC508" s="47"/>
      <c r="DD508" s="47"/>
      <c r="DE508" s="47"/>
      <c r="DF508" s="47"/>
      <c r="DG508" s="47"/>
      <c r="DH508" s="47"/>
      <c r="DI508" s="47"/>
      <c r="DJ508" s="47"/>
      <c r="DK508" s="47"/>
      <c r="DL508" s="47"/>
      <c r="DM508" s="47"/>
      <c r="DN508" s="47"/>
      <c r="DO508" s="47"/>
      <c r="DP508" s="47"/>
      <c r="DQ508" s="47"/>
      <c r="DR508" s="47"/>
      <c r="DS508" s="47"/>
      <c r="DT508" s="47"/>
      <c r="DU508" s="47"/>
      <c r="DV508" s="47"/>
      <c r="DW508" s="47"/>
      <c r="DX508" s="47"/>
      <c r="DY508" s="47"/>
      <c r="DZ508" s="47"/>
      <c r="EA508" s="47"/>
      <c r="EB508" s="47"/>
      <c r="EC508" s="47"/>
      <c r="ED508" s="47"/>
      <c r="EE508" s="47"/>
      <c r="EF508" s="47"/>
      <c r="EG508" s="47"/>
      <c r="EH508" s="47"/>
      <c r="EI508" s="47"/>
      <c r="EJ508" s="47"/>
      <c r="EK508" s="47"/>
      <c r="EL508" s="47"/>
      <c r="EM508" s="47"/>
      <c r="EN508" s="47"/>
      <c r="EO508" s="47"/>
      <c r="EP508" s="47"/>
      <c r="EQ508" s="47"/>
      <c r="ER508" s="47"/>
      <c r="ES508" s="47"/>
      <c r="ET508" s="47"/>
      <c r="EU508" s="47"/>
      <c r="EV508" s="47"/>
      <c r="EW508" s="47"/>
      <c r="EX508" s="47"/>
      <c r="EY508" s="47"/>
      <c r="EZ508" s="47"/>
      <c r="FA508" s="47"/>
      <c r="FB508" s="47"/>
      <c r="FC508" s="47"/>
      <c r="FD508" s="47"/>
      <c r="FE508" s="47"/>
      <c r="FF508" s="47"/>
      <c r="FG508" s="47"/>
      <c r="FH508" s="47"/>
      <c r="FI508" s="47"/>
      <c r="FJ508" s="47"/>
      <c r="FK508" s="47"/>
      <c r="FL508" s="47"/>
      <c r="FM508" s="47"/>
      <c r="FN508" s="47"/>
      <c r="FO508" s="47"/>
      <c r="FP508" s="47"/>
      <c r="FQ508" s="47"/>
      <c r="FR508" s="47"/>
      <c r="FS508" s="47"/>
      <c r="FT508" s="47"/>
      <c r="FU508" s="47"/>
      <c r="FV508" s="47"/>
      <c r="FW508" s="47"/>
      <c r="FX508" s="47"/>
      <c r="FY508" s="47"/>
      <c r="FZ508" s="47"/>
      <c r="GA508" s="47"/>
      <c r="GB508" s="47"/>
      <c r="GC508" s="47"/>
      <c r="GD508" s="47"/>
      <c r="GE508" s="47"/>
      <c r="GF508" s="47"/>
      <c r="GG508" s="47"/>
      <c r="GH508" s="47"/>
      <c r="GI508" s="47"/>
      <c r="GJ508" s="47"/>
      <c r="GK508" s="47"/>
      <c r="GL508" s="47"/>
      <c r="GM508" s="47"/>
      <c r="GN508" s="47"/>
      <c r="GO508" s="47"/>
      <c r="GP508" s="47"/>
      <c r="GQ508" s="47"/>
      <c r="GR508" s="47"/>
      <c r="GS508" s="47"/>
      <c r="GT508" s="47"/>
      <c r="GU508" s="47"/>
      <c r="GV508" s="47"/>
      <c r="GW508" s="47"/>
      <c r="GX508" s="47"/>
      <c r="GY508" s="47"/>
      <c r="GZ508" s="47"/>
      <c r="HA508" s="47"/>
      <c r="HB508" s="47"/>
      <c r="HC508" s="47"/>
      <c r="HD508" s="47"/>
      <c r="HE508" s="47"/>
      <c r="HF508" s="47"/>
      <c r="HG508" s="47"/>
      <c r="HH508" s="47"/>
      <c r="HI508" s="47"/>
      <c r="HJ508" s="47"/>
      <c r="HK508" s="47"/>
      <c r="HL508" s="47"/>
      <c r="HM508" s="47"/>
      <c r="HN508" s="47"/>
      <c r="HO508" s="47"/>
      <c r="HP508" s="47"/>
      <c r="HQ508" s="47"/>
      <c r="HR508" s="47"/>
      <c r="HS508" s="47"/>
    </row>
    <row r="509" spans="1:227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7"/>
      <c r="AS509" s="47"/>
      <c r="AT509" s="47"/>
      <c r="AU509" s="47"/>
      <c r="AV509" s="47"/>
      <c r="AW509" s="47"/>
      <c r="AX509" s="47"/>
      <c r="AY509" s="47"/>
      <c r="AZ509" s="47"/>
      <c r="BA509" s="47"/>
      <c r="BB509" s="47"/>
      <c r="BC509" s="47"/>
      <c r="BD509" s="47"/>
      <c r="BE509" s="47"/>
      <c r="BF509" s="47"/>
      <c r="BG509" s="47"/>
      <c r="BH509" s="47"/>
      <c r="BI509" s="47"/>
      <c r="BJ509" s="47"/>
      <c r="BK509" s="47"/>
      <c r="BL509" s="47"/>
      <c r="BM509" s="47"/>
      <c r="BN509" s="47"/>
      <c r="BO509" s="47"/>
      <c r="BP509" s="47"/>
      <c r="BQ509" s="47"/>
      <c r="BR509" s="47"/>
      <c r="BS509" s="47"/>
      <c r="BT509" s="47"/>
      <c r="BU509" s="47"/>
      <c r="BV509" s="47"/>
      <c r="BW509" s="47"/>
      <c r="BX509" s="47"/>
      <c r="BY509" s="47"/>
      <c r="BZ509" s="47"/>
      <c r="CA509" s="47"/>
      <c r="CB509" s="47"/>
      <c r="CC509" s="47"/>
      <c r="CD509" s="47"/>
      <c r="CE509" s="47"/>
      <c r="CF509" s="47"/>
      <c r="CG509" s="47"/>
      <c r="CH509" s="47"/>
      <c r="CI509" s="47"/>
      <c r="CJ509" s="47"/>
      <c r="CK509" s="47"/>
      <c r="CL509" s="47"/>
      <c r="CM509" s="47"/>
      <c r="CN509" s="47"/>
      <c r="CO509" s="47"/>
      <c r="CP509" s="47"/>
      <c r="CQ509" s="47"/>
      <c r="CR509" s="47"/>
      <c r="CS509" s="47"/>
      <c r="CT509" s="47"/>
      <c r="CU509" s="47"/>
      <c r="CV509" s="47"/>
      <c r="CW509" s="47"/>
      <c r="CX509" s="47"/>
      <c r="CY509" s="47"/>
      <c r="CZ509" s="47"/>
      <c r="DA509" s="47"/>
      <c r="DB509" s="47"/>
      <c r="DC509" s="47"/>
      <c r="DD509" s="47"/>
      <c r="DE509" s="47"/>
      <c r="DF509" s="47"/>
      <c r="DG509" s="47"/>
      <c r="DH509" s="47"/>
      <c r="DI509" s="47"/>
      <c r="DJ509" s="47"/>
      <c r="DK509" s="47"/>
      <c r="DL509" s="47"/>
      <c r="DM509" s="47"/>
      <c r="DN509" s="47"/>
      <c r="DO509" s="47"/>
      <c r="DP509" s="47"/>
      <c r="DQ509" s="47"/>
      <c r="DR509" s="47"/>
      <c r="DS509" s="47"/>
      <c r="DT509" s="47"/>
      <c r="DU509" s="47"/>
      <c r="DV509" s="47"/>
      <c r="DW509" s="47"/>
      <c r="DX509" s="47"/>
      <c r="DY509" s="47"/>
      <c r="DZ509" s="47"/>
      <c r="EA509" s="47"/>
      <c r="EB509" s="47"/>
      <c r="EC509" s="47"/>
      <c r="ED509" s="47"/>
      <c r="EE509" s="47"/>
      <c r="EF509" s="47"/>
      <c r="EG509" s="47"/>
      <c r="EH509" s="47"/>
      <c r="EI509" s="47"/>
      <c r="EJ509" s="47"/>
      <c r="EK509" s="47"/>
      <c r="EL509" s="47"/>
      <c r="EM509" s="47"/>
      <c r="EN509" s="47"/>
      <c r="EO509" s="47"/>
      <c r="EP509" s="47"/>
      <c r="EQ509" s="47"/>
      <c r="ER509" s="47"/>
      <c r="ES509" s="47"/>
      <c r="ET509" s="47"/>
      <c r="EU509" s="47"/>
      <c r="EV509" s="47"/>
      <c r="EW509" s="47"/>
      <c r="EX509" s="47"/>
      <c r="EY509" s="47"/>
      <c r="EZ509" s="47"/>
      <c r="FA509" s="47"/>
      <c r="FB509" s="47"/>
      <c r="FC509" s="47"/>
      <c r="FD509" s="47"/>
      <c r="FE509" s="47"/>
      <c r="FF509" s="47"/>
      <c r="FG509" s="47"/>
      <c r="FH509" s="47"/>
      <c r="FI509" s="47"/>
      <c r="FJ509" s="47"/>
      <c r="FK509" s="47"/>
      <c r="FL509" s="47"/>
      <c r="FM509" s="47"/>
      <c r="FN509" s="47"/>
      <c r="FO509" s="47"/>
      <c r="FP509" s="47"/>
      <c r="FQ509" s="47"/>
      <c r="FR509" s="47"/>
      <c r="FS509" s="47"/>
      <c r="FT509" s="47"/>
      <c r="FU509" s="47"/>
      <c r="FV509" s="47"/>
      <c r="FW509" s="47"/>
      <c r="FX509" s="47"/>
      <c r="FY509" s="47"/>
      <c r="FZ509" s="47"/>
      <c r="GA509" s="47"/>
      <c r="GB509" s="47"/>
      <c r="GC509" s="47"/>
      <c r="GD509" s="47"/>
      <c r="GE509" s="47"/>
      <c r="GF509" s="47"/>
      <c r="GG509" s="47"/>
      <c r="GH509" s="47"/>
      <c r="GI509" s="47"/>
      <c r="GJ509" s="47"/>
      <c r="GK509" s="47"/>
      <c r="GL509" s="47"/>
      <c r="GM509" s="47"/>
      <c r="GN509" s="47"/>
      <c r="GO509" s="47"/>
      <c r="GP509" s="47"/>
      <c r="GQ509" s="47"/>
      <c r="GR509" s="47"/>
      <c r="GS509" s="47"/>
      <c r="GT509" s="47"/>
      <c r="GU509" s="47"/>
      <c r="GV509" s="47"/>
      <c r="GW509" s="47"/>
      <c r="GX509" s="47"/>
      <c r="GY509" s="47"/>
      <c r="GZ509" s="47"/>
      <c r="HA509" s="47"/>
      <c r="HB509" s="47"/>
      <c r="HC509" s="47"/>
      <c r="HD509" s="47"/>
      <c r="HE509" s="47"/>
      <c r="HF509" s="47"/>
      <c r="HG509" s="47"/>
      <c r="HH509" s="47"/>
      <c r="HI509" s="47"/>
      <c r="HJ509" s="47"/>
      <c r="HK509" s="47"/>
      <c r="HL509" s="47"/>
      <c r="HM509" s="47"/>
      <c r="HN509" s="47"/>
      <c r="HO509" s="47"/>
      <c r="HP509" s="47"/>
      <c r="HQ509" s="47"/>
      <c r="HR509" s="47"/>
      <c r="HS509" s="47"/>
    </row>
    <row r="510" spans="1:227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7"/>
      <c r="AS510" s="47"/>
      <c r="AT510" s="47"/>
      <c r="AU510" s="47"/>
      <c r="AV510" s="47"/>
      <c r="AW510" s="47"/>
      <c r="AX510" s="47"/>
      <c r="AY510" s="47"/>
      <c r="AZ510" s="47"/>
      <c r="BA510" s="47"/>
      <c r="BB510" s="47"/>
      <c r="BC510" s="47"/>
      <c r="BD510" s="47"/>
      <c r="BE510" s="47"/>
      <c r="BF510" s="47"/>
      <c r="BG510" s="47"/>
      <c r="BH510" s="47"/>
      <c r="BI510" s="47"/>
      <c r="BJ510" s="47"/>
      <c r="BK510" s="47"/>
      <c r="BL510" s="47"/>
      <c r="BM510" s="47"/>
      <c r="BN510" s="47"/>
      <c r="BO510" s="47"/>
      <c r="BP510" s="47"/>
      <c r="BQ510" s="47"/>
      <c r="BR510" s="47"/>
      <c r="BS510" s="47"/>
      <c r="BT510" s="47"/>
      <c r="BU510" s="47"/>
      <c r="BV510" s="47"/>
      <c r="BW510" s="47"/>
      <c r="BX510" s="47"/>
      <c r="BY510" s="47"/>
      <c r="BZ510" s="47"/>
      <c r="CA510" s="47"/>
      <c r="CB510" s="47"/>
      <c r="CC510" s="47"/>
      <c r="CD510" s="47"/>
      <c r="CE510" s="47"/>
      <c r="CF510" s="47"/>
      <c r="CG510" s="47"/>
      <c r="CH510" s="47"/>
      <c r="CI510" s="47"/>
      <c r="CJ510" s="47"/>
      <c r="CK510" s="47"/>
      <c r="CL510" s="47"/>
      <c r="CM510" s="47"/>
      <c r="CN510" s="47"/>
      <c r="CO510" s="47"/>
      <c r="CP510" s="47"/>
      <c r="CQ510" s="47"/>
      <c r="CR510" s="47"/>
      <c r="CS510" s="47"/>
      <c r="CT510" s="47"/>
      <c r="CU510" s="47"/>
      <c r="CV510" s="47"/>
      <c r="CW510" s="47"/>
      <c r="CX510" s="47"/>
      <c r="CY510" s="47"/>
      <c r="CZ510" s="47"/>
      <c r="DA510" s="47"/>
      <c r="DB510" s="47"/>
      <c r="DC510" s="47"/>
      <c r="DD510" s="47"/>
      <c r="DE510" s="47"/>
      <c r="DF510" s="47"/>
      <c r="DG510" s="47"/>
      <c r="DH510" s="47"/>
      <c r="DI510" s="47"/>
      <c r="DJ510" s="47"/>
      <c r="DK510" s="47"/>
      <c r="DL510" s="47"/>
      <c r="DM510" s="47"/>
      <c r="DN510" s="47"/>
      <c r="DO510" s="47"/>
      <c r="DP510" s="47"/>
      <c r="DQ510" s="47"/>
      <c r="DR510" s="47"/>
      <c r="DS510" s="47"/>
      <c r="DT510" s="47"/>
      <c r="DU510" s="47"/>
      <c r="DV510" s="47"/>
      <c r="DW510" s="47"/>
      <c r="DX510" s="47"/>
      <c r="DY510" s="47"/>
      <c r="DZ510" s="47"/>
      <c r="EA510" s="47"/>
      <c r="EB510" s="47"/>
      <c r="EC510" s="47"/>
      <c r="ED510" s="47"/>
      <c r="EE510" s="47"/>
      <c r="EF510" s="47"/>
      <c r="EG510" s="47"/>
      <c r="EH510" s="47"/>
      <c r="EI510" s="47"/>
      <c r="EJ510" s="47"/>
      <c r="EK510" s="47"/>
      <c r="EL510" s="47"/>
      <c r="EM510" s="47"/>
      <c r="EN510" s="47"/>
      <c r="EO510" s="47"/>
      <c r="EP510" s="47"/>
      <c r="EQ510" s="47"/>
      <c r="ER510" s="47"/>
      <c r="ES510" s="47"/>
      <c r="ET510" s="47"/>
      <c r="EU510" s="47"/>
      <c r="EV510" s="47"/>
      <c r="EW510" s="47"/>
      <c r="EX510" s="47"/>
      <c r="EY510" s="47"/>
      <c r="EZ510" s="47"/>
      <c r="FA510" s="47"/>
      <c r="FB510" s="47"/>
      <c r="FC510" s="47"/>
      <c r="FD510" s="47"/>
      <c r="FE510" s="47"/>
      <c r="FF510" s="47"/>
      <c r="FG510" s="47"/>
      <c r="FH510" s="47"/>
      <c r="FI510" s="47"/>
      <c r="FJ510" s="47"/>
      <c r="FK510" s="47"/>
      <c r="FL510" s="47"/>
      <c r="FM510" s="47"/>
      <c r="FN510" s="47"/>
      <c r="FO510" s="47"/>
      <c r="FP510" s="47"/>
      <c r="FQ510" s="47"/>
      <c r="FR510" s="47"/>
      <c r="FS510" s="47"/>
      <c r="FT510" s="47"/>
      <c r="FU510" s="47"/>
      <c r="FV510" s="47"/>
      <c r="FW510" s="47"/>
      <c r="FX510" s="47"/>
      <c r="FY510" s="47"/>
      <c r="FZ510" s="47"/>
      <c r="GA510" s="47"/>
      <c r="GB510" s="47"/>
      <c r="GC510" s="47"/>
      <c r="GD510" s="47"/>
      <c r="GE510" s="47"/>
      <c r="GF510" s="47"/>
      <c r="GG510" s="47"/>
      <c r="GH510" s="47"/>
      <c r="GI510" s="47"/>
      <c r="GJ510" s="47"/>
      <c r="GK510" s="47"/>
      <c r="GL510" s="47"/>
      <c r="GM510" s="47"/>
      <c r="GN510" s="47"/>
      <c r="GO510" s="47"/>
      <c r="GP510" s="47"/>
      <c r="GQ510" s="47"/>
      <c r="GR510" s="47"/>
      <c r="GS510" s="47"/>
      <c r="GT510" s="47"/>
      <c r="GU510" s="47"/>
      <c r="GV510" s="47"/>
      <c r="GW510" s="47"/>
      <c r="GX510" s="47"/>
      <c r="GY510" s="47"/>
      <c r="GZ510" s="47"/>
      <c r="HA510" s="47"/>
      <c r="HB510" s="47"/>
      <c r="HC510" s="47"/>
      <c r="HD510" s="47"/>
      <c r="HE510" s="47"/>
      <c r="HF510" s="47"/>
      <c r="HG510" s="47"/>
      <c r="HH510" s="47"/>
      <c r="HI510" s="47"/>
      <c r="HJ510" s="47"/>
      <c r="HK510" s="47"/>
      <c r="HL510" s="47"/>
      <c r="HM510" s="47"/>
      <c r="HN510" s="47"/>
      <c r="HO510" s="47"/>
      <c r="HP510" s="47"/>
      <c r="HQ510" s="47"/>
      <c r="HR510" s="47"/>
      <c r="HS510" s="47"/>
    </row>
    <row r="511" spans="1:227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  <c r="AR511" s="47"/>
      <c r="AS511" s="47"/>
      <c r="AT511" s="47"/>
      <c r="AU511" s="47"/>
      <c r="AV511" s="47"/>
      <c r="AW511" s="47"/>
      <c r="AX511" s="47"/>
      <c r="AY511" s="47"/>
      <c r="AZ511" s="47"/>
      <c r="BA511" s="47"/>
      <c r="BB511" s="47"/>
      <c r="BC511" s="47"/>
      <c r="BD511" s="47"/>
      <c r="BE511" s="47"/>
      <c r="BF511" s="47"/>
      <c r="BG511" s="47"/>
      <c r="BH511" s="47"/>
      <c r="BI511" s="47"/>
      <c r="BJ511" s="47"/>
      <c r="BK511" s="47"/>
      <c r="BL511" s="47"/>
      <c r="BM511" s="47"/>
      <c r="BN511" s="47"/>
      <c r="BO511" s="47"/>
      <c r="BP511" s="47"/>
      <c r="BQ511" s="47"/>
      <c r="BR511" s="47"/>
      <c r="BS511" s="47"/>
      <c r="BT511" s="47"/>
      <c r="BU511" s="47"/>
      <c r="BV511" s="47"/>
      <c r="BW511" s="47"/>
      <c r="BX511" s="47"/>
      <c r="BY511" s="47"/>
      <c r="BZ511" s="47"/>
      <c r="CA511" s="47"/>
      <c r="CB511" s="47"/>
      <c r="CC511" s="47"/>
      <c r="CD511" s="47"/>
      <c r="CE511" s="47"/>
      <c r="CF511" s="47"/>
      <c r="CG511" s="47"/>
      <c r="CH511" s="47"/>
      <c r="CI511" s="47"/>
      <c r="CJ511" s="47"/>
      <c r="CK511" s="47"/>
      <c r="CL511" s="47"/>
      <c r="CM511" s="47"/>
      <c r="CN511" s="47"/>
      <c r="CO511" s="47"/>
      <c r="CP511" s="47"/>
      <c r="CQ511" s="47"/>
      <c r="CR511" s="47"/>
      <c r="CS511" s="47"/>
      <c r="CT511" s="47"/>
      <c r="CU511" s="47"/>
      <c r="CV511" s="47"/>
      <c r="CW511" s="47"/>
      <c r="CX511" s="47"/>
      <c r="CY511" s="47"/>
      <c r="CZ511" s="47"/>
      <c r="DA511" s="47"/>
      <c r="DB511" s="47"/>
      <c r="DC511" s="47"/>
      <c r="DD511" s="47"/>
      <c r="DE511" s="47"/>
      <c r="DF511" s="47"/>
      <c r="DG511" s="47"/>
      <c r="DH511" s="47"/>
      <c r="DI511" s="47"/>
      <c r="DJ511" s="47"/>
      <c r="DK511" s="47"/>
      <c r="DL511" s="47"/>
      <c r="DM511" s="47"/>
      <c r="DN511" s="47"/>
      <c r="DO511" s="47"/>
      <c r="DP511" s="47"/>
      <c r="DQ511" s="47"/>
      <c r="DR511" s="47"/>
      <c r="DS511" s="47"/>
      <c r="DT511" s="47"/>
      <c r="DU511" s="47"/>
      <c r="DV511" s="47"/>
      <c r="DW511" s="47"/>
      <c r="DX511" s="47"/>
      <c r="DY511" s="47"/>
      <c r="DZ511" s="47"/>
      <c r="EA511" s="47"/>
      <c r="EB511" s="47"/>
      <c r="EC511" s="47"/>
      <c r="ED511" s="47"/>
      <c r="EE511" s="47"/>
      <c r="EF511" s="47"/>
      <c r="EG511" s="47"/>
      <c r="EH511" s="47"/>
      <c r="EI511" s="47"/>
      <c r="EJ511" s="47"/>
      <c r="EK511" s="47"/>
      <c r="EL511" s="47"/>
      <c r="EM511" s="47"/>
      <c r="EN511" s="47"/>
      <c r="EO511" s="47"/>
      <c r="EP511" s="47"/>
      <c r="EQ511" s="47"/>
      <c r="ER511" s="47"/>
      <c r="ES511" s="47"/>
      <c r="ET511" s="47"/>
      <c r="EU511" s="47"/>
      <c r="EV511" s="47"/>
      <c r="EW511" s="47"/>
      <c r="EX511" s="47"/>
      <c r="EY511" s="47"/>
      <c r="EZ511" s="47"/>
      <c r="FA511" s="47"/>
      <c r="FB511" s="47"/>
      <c r="FC511" s="47"/>
      <c r="FD511" s="47"/>
      <c r="FE511" s="47"/>
      <c r="FF511" s="47"/>
      <c r="FG511" s="47"/>
      <c r="FH511" s="47"/>
      <c r="FI511" s="47"/>
      <c r="FJ511" s="47"/>
      <c r="FK511" s="47"/>
      <c r="FL511" s="47"/>
      <c r="FM511" s="47"/>
      <c r="FN511" s="47"/>
      <c r="FO511" s="47"/>
      <c r="FP511" s="47"/>
      <c r="FQ511" s="47"/>
      <c r="FR511" s="47"/>
      <c r="FS511" s="47"/>
      <c r="FT511" s="47"/>
      <c r="FU511" s="47"/>
      <c r="FV511" s="47"/>
      <c r="FW511" s="47"/>
      <c r="FX511" s="47"/>
      <c r="FY511" s="47"/>
      <c r="FZ511" s="47"/>
      <c r="GA511" s="47"/>
      <c r="GB511" s="47"/>
      <c r="GC511" s="47"/>
      <c r="GD511" s="47"/>
      <c r="GE511" s="47"/>
      <c r="GF511" s="47"/>
      <c r="GG511" s="47"/>
      <c r="GH511" s="47"/>
      <c r="GI511" s="47"/>
      <c r="GJ511" s="47"/>
      <c r="GK511" s="47"/>
      <c r="GL511" s="47"/>
      <c r="GM511" s="47"/>
      <c r="GN511" s="47"/>
      <c r="GO511" s="47"/>
      <c r="GP511" s="47"/>
      <c r="GQ511" s="47"/>
      <c r="GR511" s="47"/>
      <c r="GS511" s="47"/>
      <c r="GT511" s="47"/>
      <c r="GU511" s="47"/>
      <c r="GV511" s="47"/>
      <c r="GW511" s="47"/>
      <c r="GX511" s="47"/>
      <c r="GY511" s="47"/>
      <c r="GZ511" s="47"/>
      <c r="HA511" s="47"/>
      <c r="HB511" s="47"/>
      <c r="HC511" s="47"/>
      <c r="HD511" s="47"/>
      <c r="HE511" s="47"/>
      <c r="HF511" s="47"/>
      <c r="HG511" s="47"/>
      <c r="HH511" s="47"/>
      <c r="HI511" s="47"/>
      <c r="HJ511" s="47"/>
      <c r="HK511" s="47"/>
      <c r="HL511" s="47"/>
      <c r="HM511" s="47"/>
      <c r="HN511" s="47"/>
      <c r="HO511" s="47"/>
      <c r="HP511" s="47"/>
      <c r="HQ511" s="47"/>
      <c r="HR511" s="47"/>
      <c r="HS511" s="47"/>
    </row>
    <row r="512" spans="1:227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  <c r="AD512" s="47"/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  <c r="AR512" s="47"/>
      <c r="AS512" s="47"/>
      <c r="AT512" s="47"/>
      <c r="AU512" s="47"/>
      <c r="AV512" s="47"/>
      <c r="AW512" s="47"/>
      <c r="AX512" s="47"/>
      <c r="AY512" s="47"/>
      <c r="AZ512" s="47"/>
      <c r="BA512" s="47"/>
      <c r="BB512" s="47"/>
      <c r="BC512" s="47"/>
      <c r="BD512" s="47"/>
      <c r="BE512" s="47"/>
      <c r="BF512" s="47"/>
      <c r="BG512" s="47"/>
      <c r="BH512" s="47"/>
      <c r="BI512" s="47"/>
      <c r="BJ512" s="47"/>
      <c r="BK512" s="47"/>
      <c r="BL512" s="47"/>
      <c r="BM512" s="47"/>
      <c r="BN512" s="47"/>
      <c r="BO512" s="47"/>
      <c r="BP512" s="47"/>
      <c r="BQ512" s="47"/>
      <c r="BR512" s="47"/>
      <c r="BS512" s="47"/>
      <c r="BT512" s="47"/>
      <c r="BU512" s="47"/>
      <c r="BV512" s="47"/>
      <c r="BW512" s="47"/>
      <c r="BX512" s="47"/>
      <c r="BY512" s="47"/>
      <c r="BZ512" s="47"/>
      <c r="CA512" s="47"/>
      <c r="CB512" s="47"/>
      <c r="CC512" s="47"/>
      <c r="CD512" s="47"/>
      <c r="CE512" s="47"/>
      <c r="CF512" s="47"/>
      <c r="CG512" s="47"/>
      <c r="CH512" s="47"/>
      <c r="CI512" s="47"/>
      <c r="CJ512" s="47"/>
      <c r="CK512" s="47"/>
      <c r="CL512" s="47"/>
      <c r="CM512" s="47"/>
      <c r="CN512" s="47"/>
      <c r="CO512" s="47"/>
      <c r="CP512" s="47"/>
      <c r="CQ512" s="47"/>
      <c r="CR512" s="47"/>
      <c r="CS512" s="47"/>
      <c r="CT512" s="47"/>
      <c r="CU512" s="47"/>
      <c r="CV512" s="47"/>
      <c r="CW512" s="47"/>
      <c r="CX512" s="47"/>
      <c r="CY512" s="47"/>
      <c r="CZ512" s="47"/>
      <c r="DA512" s="47"/>
      <c r="DB512" s="47"/>
      <c r="DC512" s="47"/>
      <c r="DD512" s="47"/>
      <c r="DE512" s="47"/>
      <c r="DF512" s="47"/>
      <c r="DG512" s="47"/>
      <c r="DH512" s="47"/>
      <c r="DI512" s="47"/>
      <c r="DJ512" s="47"/>
      <c r="DK512" s="47"/>
      <c r="DL512" s="47"/>
      <c r="DM512" s="47"/>
      <c r="DN512" s="47"/>
      <c r="DO512" s="47"/>
      <c r="DP512" s="47"/>
      <c r="DQ512" s="47"/>
      <c r="DR512" s="47"/>
      <c r="DS512" s="47"/>
      <c r="DT512" s="47"/>
      <c r="DU512" s="47"/>
      <c r="DV512" s="47"/>
      <c r="DW512" s="47"/>
      <c r="DX512" s="47"/>
      <c r="DY512" s="47"/>
      <c r="DZ512" s="47"/>
      <c r="EA512" s="47"/>
      <c r="EB512" s="47"/>
      <c r="EC512" s="47"/>
      <c r="ED512" s="47"/>
      <c r="EE512" s="47"/>
      <c r="EF512" s="47"/>
      <c r="EG512" s="47"/>
      <c r="EH512" s="47"/>
      <c r="EI512" s="47"/>
      <c r="EJ512" s="47"/>
      <c r="EK512" s="47"/>
      <c r="EL512" s="47"/>
      <c r="EM512" s="47"/>
      <c r="EN512" s="47"/>
      <c r="EO512" s="47"/>
      <c r="EP512" s="47"/>
      <c r="EQ512" s="47"/>
      <c r="ER512" s="47"/>
      <c r="ES512" s="47"/>
      <c r="ET512" s="47"/>
      <c r="EU512" s="47"/>
      <c r="EV512" s="47"/>
      <c r="EW512" s="47"/>
      <c r="EX512" s="47"/>
      <c r="EY512" s="47"/>
      <c r="EZ512" s="47"/>
      <c r="FA512" s="47"/>
      <c r="FB512" s="47"/>
      <c r="FC512" s="47"/>
      <c r="FD512" s="47"/>
      <c r="FE512" s="47"/>
      <c r="FF512" s="47"/>
      <c r="FG512" s="47"/>
      <c r="FH512" s="47"/>
      <c r="FI512" s="47"/>
      <c r="FJ512" s="47"/>
      <c r="FK512" s="47"/>
      <c r="FL512" s="47"/>
      <c r="FM512" s="47"/>
      <c r="FN512" s="47"/>
      <c r="FO512" s="47"/>
      <c r="FP512" s="47"/>
      <c r="FQ512" s="47"/>
      <c r="FR512" s="47"/>
      <c r="FS512" s="47"/>
      <c r="FT512" s="47"/>
      <c r="FU512" s="47"/>
      <c r="FV512" s="47"/>
      <c r="FW512" s="47"/>
      <c r="FX512" s="47"/>
      <c r="FY512" s="47"/>
      <c r="FZ512" s="47"/>
      <c r="GA512" s="47"/>
      <c r="GB512" s="47"/>
      <c r="GC512" s="47"/>
      <c r="GD512" s="47"/>
      <c r="GE512" s="47"/>
      <c r="GF512" s="47"/>
      <c r="GG512" s="47"/>
      <c r="GH512" s="47"/>
      <c r="GI512" s="47"/>
      <c r="GJ512" s="47"/>
      <c r="GK512" s="47"/>
      <c r="GL512" s="47"/>
      <c r="GM512" s="47"/>
      <c r="GN512" s="47"/>
      <c r="GO512" s="47"/>
      <c r="GP512" s="47"/>
      <c r="GQ512" s="47"/>
      <c r="GR512" s="47"/>
      <c r="GS512" s="47"/>
      <c r="GT512" s="47"/>
      <c r="GU512" s="47"/>
      <c r="GV512" s="47"/>
      <c r="GW512" s="47"/>
      <c r="GX512" s="47"/>
      <c r="GY512" s="47"/>
      <c r="GZ512" s="47"/>
      <c r="HA512" s="47"/>
      <c r="HB512" s="47"/>
      <c r="HC512" s="47"/>
      <c r="HD512" s="47"/>
      <c r="HE512" s="47"/>
      <c r="HF512" s="47"/>
      <c r="HG512" s="47"/>
      <c r="HH512" s="47"/>
      <c r="HI512" s="47"/>
      <c r="HJ512" s="47"/>
      <c r="HK512" s="47"/>
      <c r="HL512" s="47"/>
      <c r="HM512" s="47"/>
      <c r="HN512" s="47"/>
      <c r="HO512" s="47"/>
      <c r="HP512" s="47"/>
      <c r="HQ512" s="47"/>
      <c r="HR512" s="47"/>
      <c r="HS512" s="47"/>
    </row>
    <row r="513" spans="1:227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  <c r="AR513" s="47"/>
      <c r="AS513" s="47"/>
      <c r="AT513" s="47"/>
      <c r="AU513" s="47"/>
      <c r="AV513" s="47"/>
      <c r="AW513" s="47"/>
      <c r="AX513" s="47"/>
      <c r="AY513" s="47"/>
      <c r="AZ513" s="47"/>
      <c r="BA513" s="47"/>
      <c r="BB513" s="47"/>
      <c r="BC513" s="47"/>
      <c r="BD513" s="47"/>
      <c r="BE513" s="47"/>
      <c r="BF513" s="47"/>
      <c r="BG513" s="47"/>
      <c r="BH513" s="47"/>
      <c r="BI513" s="47"/>
      <c r="BJ513" s="47"/>
      <c r="BK513" s="47"/>
      <c r="BL513" s="47"/>
      <c r="BM513" s="47"/>
      <c r="BN513" s="47"/>
      <c r="BO513" s="47"/>
      <c r="BP513" s="47"/>
      <c r="BQ513" s="47"/>
      <c r="BR513" s="47"/>
      <c r="BS513" s="47"/>
      <c r="BT513" s="47"/>
      <c r="BU513" s="47"/>
      <c r="BV513" s="47"/>
      <c r="BW513" s="47"/>
      <c r="BX513" s="47"/>
      <c r="BY513" s="47"/>
      <c r="BZ513" s="47"/>
      <c r="CA513" s="47"/>
      <c r="CB513" s="47"/>
      <c r="CC513" s="47"/>
      <c r="CD513" s="47"/>
      <c r="CE513" s="47"/>
      <c r="CF513" s="47"/>
      <c r="CG513" s="47"/>
      <c r="CH513" s="47"/>
      <c r="CI513" s="47"/>
      <c r="CJ513" s="47"/>
      <c r="CK513" s="47"/>
      <c r="CL513" s="47"/>
      <c r="CM513" s="47"/>
      <c r="CN513" s="47"/>
      <c r="CO513" s="47"/>
      <c r="CP513" s="47"/>
      <c r="CQ513" s="47"/>
      <c r="CR513" s="47"/>
      <c r="CS513" s="47"/>
      <c r="CT513" s="47"/>
      <c r="CU513" s="47"/>
      <c r="CV513" s="47"/>
      <c r="CW513" s="47"/>
      <c r="CX513" s="47"/>
      <c r="CY513" s="47"/>
      <c r="CZ513" s="47"/>
      <c r="DA513" s="47"/>
      <c r="DB513" s="47"/>
      <c r="DC513" s="47"/>
      <c r="DD513" s="47"/>
      <c r="DE513" s="47"/>
      <c r="DF513" s="47"/>
      <c r="DG513" s="47"/>
      <c r="DH513" s="47"/>
      <c r="DI513" s="47"/>
      <c r="DJ513" s="47"/>
      <c r="DK513" s="47"/>
      <c r="DL513" s="47"/>
      <c r="DM513" s="47"/>
      <c r="DN513" s="47"/>
      <c r="DO513" s="47"/>
      <c r="DP513" s="47"/>
      <c r="DQ513" s="47"/>
      <c r="DR513" s="47"/>
      <c r="DS513" s="47"/>
      <c r="DT513" s="47"/>
      <c r="DU513" s="47"/>
      <c r="DV513" s="47"/>
      <c r="DW513" s="47"/>
      <c r="DX513" s="47"/>
      <c r="DY513" s="47"/>
      <c r="DZ513" s="47"/>
      <c r="EA513" s="47"/>
      <c r="EB513" s="47"/>
      <c r="EC513" s="47"/>
      <c r="ED513" s="47"/>
      <c r="EE513" s="47"/>
      <c r="EF513" s="47"/>
      <c r="EG513" s="47"/>
      <c r="EH513" s="47"/>
      <c r="EI513" s="47"/>
      <c r="EJ513" s="47"/>
      <c r="EK513" s="47"/>
      <c r="EL513" s="47"/>
      <c r="EM513" s="47"/>
      <c r="EN513" s="47"/>
      <c r="EO513" s="47"/>
      <c r="EP513" s="47"/>
      <c r="EQ513" s="47"/>
      <c r="ER513" s="47"/>
      <c r="ES513" s="47"/>
      <c r="ET513" s="47"/>
      <c r="EU513" s="47"/>
      <c r="EV513" s="47"/>
      <c r="EW513" s="47"/>
      <c r="EX513" s="47"/>
      <c r="EY513" s="47"/>
      <c r="EZ513" s="47"/>
      <c r="FA513" s="47"/>
      <c r="FB513" s="47"/>
      <c r="FC513" s="47"/>
      <c r="FD513" s="47"/>
      <c r="FE513" s="47"/>
      <c r="FF513" s="47"/>
      <c r="FG513" s="47"/>
      <c r="FH513" s="47"/>
      <c r="FI513" s="47"/>
      <c r="FJ513" s="47"/>
      <c r="FK513" s="47"/>
      <c r="FL513" s="47"/>
      <c r="FM513" s="47"/>
      <c r="FN513" s="47"/>
      <c r="FO513" s="47"/>
      <c r="FP513" s="47"/>
      <c r="FQ513" s="47"/>
      <c r="FR513" s="47"/>
      <c r="FS513" s="47"/>
      <c r="FT513" s="47"/>
      <c r="FU513" s="47"/>
      <c r="FV513" s="47"/>
      <c r="FW513" s="47"/>
      <c r="FX513" s="47"/>
      <c r="FY513" s="47"/>
      <c r="FZ513" s="47"/>
      <c r="GA513" s="47"/>
      <c r="GB513" s="47"/>
      <c r="GC513" s="47"/>
      <c r="GD513" s="47"/>
      <c r="GE513" s="47"/>
      <c r="GF513" s="47"/>
      <c r="GG513" s="47"/>
      <c r="GH513" s="47"/>
      <c r="GI513" s="47"/>
      <c r="GJ513" s="47"/>
      <c r="GK513" s="47"/>
      <c r="GL513" s="47"/>
      <c r="GM513" s="47"/>
      <c r="GN513" s="47"/>
      <c r="GO513" s="47"/>
      <c r="GP513" s="47"/>
      <c r="GQ513" s="47"/>
      <c r="GR513" s="47"/>
      <c r="GS513" s="47"/>
      <c r="GT513" s="47"/>
      <c r="GU513" s="47"/>
      <c r="GV513" s="47"/>
      <c r="GW513" s="47"/>
      <c r="GX513" s="47"/>
      <c r="GY513" s="47"/>
      <c r="GZ513" s="47"/>
      <c r="HA513" s="47"/>
      <c r="HB513" s="47"/>
      <c r="HC513" s="47"/>
      <c r="HD513" s="47"/>
      <c r="HE513" s="47"/>
      <c r="HF513" s="47"/>
      <c r="HG513" s="47"/>
      <c r="HH513" s="47"/>
      <c r="HI513" s="47"/>
      <c r="HJ513" s="47"/>
      <c r="HK513" s="47"/>
      <c r="HL513" s="47"/>
      <c r="HM513" s="47"/>
      <c r="HN513" s="47"/>
      <c r="HO513" s="47"/>
      <c r="HP513" s="47"/>
      <c r="HQ513" s="47"/>
      <c r="HR513" s="47"/>
      <c r="HS513" s="47"/>
    </row>
    <row r="514" spans="1:227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7"/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  <c r="AR514" s="47"/>
      <c r="AS514" s="47"/>
      <c r="AT514" s="47"/>
      <c r="AU514" s="47"/>
      <c r="AV514" s="47"/>
      <c r="AW514" s="47"/>
      <c r="AX514" s="47"/>
      <c r="AY514" s="47"/>
      <c r="AZ514" s="47"/>
      <c r="BA514" s="47"/>
      <c r="BB514" s="47"/>
      <c r="BC514" s="47"/>
      <c r="BD514" s="47"/>
      <c r="BE514" s="47"/>
      <c r="BF514" s="47"/>
      <c r="BG514" s="47"/>
      <c r="BH514" s="47"/>
      <c r="BI514" s="47"/>
      <c r="BJ514" s="47"/>
      <c r="BK514" s="47"/>
      <c r="BL514" s="47"/>
      <c r="BM514" s="47"/>
      <c r="BN514" s="47"/>
      <c r="BO514" s="47"/>
      <c r="BP514" s="47"/>
      <c r="BQ514" s="47"/>
      <c r="BR514" s="47"/>
      <c r="BS514" s="47"/>
      <c r="BT514" s="47"/>
      <c r="BU514" s="47"/>
      <c r="BV514" s="47"/>
      <c r="BW514" s="47"/>
      <c r="BX514" s="47"/>
      <c r="BY514" s="47"/>
      <c r="BZ514" s="47"/>
      <c r="CA514" s="47"/>
      <c r="CB514" s="47"/>
      <c r="CC514" s="47"/>
      <c r="CD514" s="47"/>
      <c r="CE514" s="47"/>
      <c r="CF514" s="47"/>
      <c r="CG514" s="47"/>
      <c r="CH514" s="47"/>
      <c r="CI514" s="47"/>
      <c r="CJ514" s="47"/>
      <c r="CK514" s="47"/>
      <c r="CL514" s="47"/>
      <c r="CM514" s="47"/>
      <c r="CN514" s="47"/>
      <c r="CO514" s="47"/>
      <c r="CP514" s="47"/>
      <c r="CQ514" s="47"/>
      <c r="CR514" s="47"/>
      <c r="CS514" s="47"/>
      <c r="CT514" s="47"/>
      <c r="CU514" s="47"/>
      <c r="CV514" s="47"/>
      <c r="CW514" s="47"/>
      <c r="CX514" s="47"/>
      <c r="CY514" s="47"/>
      <c r="CZ514" s="47"/>
      <c r="DA514" s="47"/>
      <c r="DB514" s="47"/>
      <c r="DC514" s="47"/>
      <c r="DD514" s="47"/>
      <c r="DE514" s="47"/>
      <c r="DF514" s="47"/>
      <c r="DG514" s="47"/>
      <c r="DH514" s="47"/>
      <c r="DI514" s="47"/>
      <c r="DJ514" s="47"/>
      <c r="DK514" s="47"/>
      <c r="DL514" s="47"/>
      <c r="DM514" s="47"/>
      <c r="DN514" s="47"/>
      <c r="DO514" s="47"/>
      <c r="DP514" s="47"/>
      <c r="DQ514" s="47"/>
      <c r="DR514" s="47"/>
      <c r="DS514" s="47"/>
      <c r="DT514" s="47"/>
      <c r="DU514" s="47"/>
      <c r="DV514" s="47"/>
      <c r="DW514" s="47"/>
      <c r="DX514" s="47"/>
      <c r="DY514" s="47"/>
      <c r="DZ514" s="47"/>
      <c r="EA514" s="47"/>
      <c r="EB514" s="47"/>
      <c r="EC514" s="47"/>
      <c r="ED514" s="47"/>
      <c r="EE514" s="47"/>
      <c r="EF514" s="47"/>
      <c r="EG514" s="47"/>
      <c r="EH514" s="47"/>
      <c r="EI514" s="47"/>
      <c r="EJ514" s="47"/>
      <c r="EK514" s="47"/>
      <c r="EL514" s="47"/>
      <c r="EM514" s="47"/>
      <c r="EN514" s="47"/>
      <c r="EO514" s="47"/>
      <c r="EP514" s="47"/>
      <c r="EQ514" s="47"/>
      <c r="ER514" s="47"/>
      <c r="ES514" s="47"/>
      <c r="ET514" s="47"/>
      <c r="EU514" s="47"/>
      <c r="EV514" s="47"/>
      <c r="EW514" s="47"/>
      <c r="EX514" s="47"/>
      <c r="EY514" s="47"/>
      <c r="EZ514" s="47"/>
      <c r="FA514" s="47"/>
      <c r="FB514" s="47"/>
      <c r="FC514" s="47"/>
      <c r="FD514" s="47"/>
      <c r="FE514" s="47"/>
      <c r="FF514" s="47"/>
      <c r="FG514" s="47"/>
      <c r="FH514" s="47"/>
      <c r="FI514" s="47"/>
      <c r="FJ514" s="47"/>
      <c r="FK514" s="47"/>
      <c r="FL514" s="47"/>
      <c r="FM514" s="47"/>
      <c r="FN514" s="47"/>
      <c r="FO514" s="47"/>
      <c r="FP514" s="47"/>
      <c r="FQ514" s="47"/>
      <c r="FR514" s="47"/>
      <c r="FS514" s="47"/>
      <c r="FT514" s="47"/>
      <c r="FU514" s="47"/>
      <c r="FV514" s="47"/>
      <c r="FW514" s="47"/>
      <c r="FX514" s="47"/>
      <c r="FY514" s="47"/>
      <c r="FZ514" s="47"/>
      <c r="GA514" s="47"/>
      <c r="GB514" s="47"/>
      <c r="GC514" s="47"/>
      <c r="GD514" s="47"/>
      <c r="GE514" s="47"/>
      <c r="GF514" s="47"/>
      <c r="GG514" s="47"/>
      <c r="GH514" s="47"/>
      <c r="GI514" s="47"/>
      <c r="GJ514" s="47"/>
      <c r="GK514" s="47"/>
      <c r="GL514" s="47"/>
      <c r="GM514" s="47"/>
      <c r="GN514" s="47"/>
      <c r="GO514" s="47"/>
      <c r="GP514" s="47"/>
      <c r="GQ514" s="47"/>
      <c r="GR514" s="47"/>
      <c r="GS514" s="47"/>
      <c r="GT514" s="47"/>
      <c r="GU514" s="47"/>
      <c r="GV514" s="47"/>
      <c r="GW514" s="47"/>
      <c r="GX514" s="47"/>
      <c r="GY514" s="47"/>
      <c r="GZ514" s="47"/>
      <c r="HA514" s="47"/>
      <c r="HB514" s="47"/>
      <c r="HC514" s="47"/>
      <c r="HD514" s="47"/>
      <c r="HE514" s="47"/>
      <c r="HF514" s="47"/>
      <c r="HG514" s="47"/>
      <c r="HH514" s="47"/>
      <c r="HI514" s="47"/>
      <c r="HJ514" s="47"/>
      <c r="HK514" s="47"/>
      <c r="HL514" s="47"/>
      <c r="HM514" s="47"/>
      <c r="HN514" s="47"/>
      <c r="HO514" s="47"/>
      <c r="HP514" s="47"/>
      <c r="HQ514" s="47"/>
      <c r="HR514" s="47"/>
      <c r="HS514" s="47"/>
    </row>
    <row r="515" spans="1:227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  <c r="BB515" s="47"/>
      <c r="BC515" s="47"/>
      <c r="BD515" s="47"/>
      <c r="BE515" s="47"/>
      <c r="BF515" s="47"/>
      <c r="BG515" s="47"/>
      <c r="BH515" s="47"/>
      <c r="BI515" s="47"/>
      <c r="BJ515" s="47"/>
      <c r="BK515" s="47"/>
      <c r="BL515" s="47"/>
      <c r="BM515" s="47"/>
      <c r="BN515" s="47"/>
      <c r="BO515" s="47"/>
      <c r="BP515" s="47"/>
      <c r="BQ515" s="47"/>
      <c r="BR515" s="47"/>
      <c r="BS515" s="47"/>
      <c r="BT515" s="47"/>
      <c r="BU515" s="47"/>
      <c r="BV515" s="47"/>
      <c r="BW515" s="47"/>
      <c r="BX515" s="47"/>
      <c r="BY515" s="47"/>
      <c r="BZ515" s="47"/>
      <c r="CA515" s="47"/>
      <c r="CB515" s="47"/>
      <c r="CC515" s="47"/>
      <c r="CD515" s="47"/>
      <c r="CE515" s="47"/>
      <c r="CF515" s="47"/>
      <c r="CG515" s="47"/>
      <c r="CH515" s="47"/>
      <c r="CI515" s="47"/>
      <c r="CJ515" s="47"/>
      <c r="CK515" s="47"/>
      <c r="CL515" s="47"/>
      <c r="CM515" s="47"/>
      <c r="CN515" s="47"/>
      <c r="CO515" s="47"/>
      <c r="CP515" s="47"/>
      <c r="CQ515" s="47"/>
      <c r="CR515" s="47"/>
      <c r="CS515" s="47"/>
      <c r="CT515" s="47"/>
      <c r="CU515" s="47"/>
      <c r="CV515" s="47"/>
      <c r="CW515" s="47"/>
      <c r="CX515" s="47"/>
      <c r="CY515" s="47"/>
      <c r="CZ515" s="47"/>
      <c r="DA515" s="47"/>
      <c r="DB515" s="47"/>
      <c r="DC515" s="47"/>
      <c r="DD515" s="47"/>
      <c r="DE515" s="47"/>
      <c r="DF515" s="47"/>
      <c r="DG515" s="47"/>
      <c r="DH515" s="47"/>
      <c r="DI515" s="47"/>
      <c r="DJ515" s="47"/>
      <c r="DK515" s="47"/>
      <c r="DL515" s="47"/>
      <c r="DM515" s="47"/>
      <c r="DN515" s="47"/>
      <c r="DO515" s="47"/>
      <c r="DP515" s="47"/>
      <c r="DQ515" s="47"/>
      <c r="DR515" s="47"/>
      <c r="DS515" s="47"/>
      <c r="DT515" s="47"/>
      <c r="DU515" s="47"/>
      <c r="DV515" s="47"/>
      <c r="DW515" s="47"/>
      <c r="DX515" s="47"/>
      <c r="DY515" s="47"/>
      <c r="DZ515" s="47"/>
      <c r="EA515" s="47"/>
      <c r="EB515" s="47"/>
      <c r="EC515" s="47"/>
      <c r="ED515" s="47"/>
      <c r="EE515" s="47"/>
      <c r="EF515" s="47"/>
      <c r="EG515" s="47"/>
      <c r="EH515" s="47"/>
      <c r="EI515" s="47"/>
      <c r="EJ515" s="47"/>
      <c r="EK515" s="47"/>
      <c r="EL515" s="47"/>
      <c r="EM515" s="47"/>
      <c r="EN515" s="47"/>
      <c r="EO515" s="47"/>
      <c r="EP515" s="47"/>
      <c r="EQ515" s="47"/>
      <c r="ER515" s="47"/>
      <c r="ES515" s="47"/>
      <c r="ET515" s="47"/>
      <c r="EU515" s="47"/>
      <c r="EV515" s="47"/>
      <c r="EW515" s="47"/>
      <c r="EX515" s="47"/>
      <c r="EY515" s="47"/>
      <c r="EZ515" s="47"/>
      <c r="FA515" s="47"/>
      <c r="FB515" s="47"/>
      <c r="FC515" s="47"/>
      <c r="FD515" s="47"/>
      <c r="FE515" s="47"/>
      <c r="FF515" s="47"/>
      <c r="FG515" s="47"/>
      <c r="FH515" s="47"/>
      <c r="FI515" s="47"/>
      <c r="FJ515" s="47"/>
      <c r="FK515" s="47"/>
      <c r="FL515" s="47"/>
      <c r="FM515" s="47"/>
      <c r="FN515" s="47"/>
      <c r="FO515" s="47"/>
      <c r="FP515" s="47"/>
      <c r="FQ515" s="47"/>
      <c r="FR515" s="47"/>
      <c r="FS515" s="47"/>
      <c r="FT515" s="47"/>
      <c r="FU515" s="47"/>
      <c r="FV515" s="47"/>
      <c r="FW515" s="47"/>
      <c r="FX515" s="47"/>
      <c r="FY515" s="47"/>
      <c r="FZ515" s="47"/>
      <c r="GA515" s="47"/>
      <c r="GB515" s="47"/>
      <c r="GC515" s="47"/>
      <c r="GD515" s="47"/>
      <c r="GE515" s="47"/>
      <c r="GF515" s="47"/>
      <c r="GG515" s="47"/>
      <c r="GH515" s="47"/>
      <c r="GI515" s="47"/>
      <c r="GJ515" s="47"/>
      <c r="GK515" s="47"/>
      <c r="GL515" s="47"/>
      <c r="GM515" s="47"/>
      <c r="GN515" s="47"/>
      <c r="GO515" s="47"/>
      <c r="GP515" s="47"/>
      <c r="GQ515" s="47"/>
      <c r="GR515" s="47"/>
      <c r="GS515" s="47"/>
      <c r="GT515" s="47"/>
      <c r="GU515" s="47"/>
      <c r="GV515" s="47"/>
      <c r="GW515" s="47"/>
      <c r="GX515" s="47"/>
      <c r="GY515" s="47"/>
      <c r="GZ515" s="47"/>
      <c r="HA515" s="47"/>
      <c r="HB515" s="47"/>
      <c r="HC515" s="47"/>
      <c r="HD515" s="47"/>
      <c r="HE515" s="47"/>
      <c r="HF515" s="47"/>
      <c r="HG515" s="47"/>
      <c r="HH515" s="47"/>
      <c r="HI515" s="47"/>
      <c r="HJ515" s="47"/>
      <c r="HK515" s="47"/>
      <c r="HL515" s="47"/>
      <c r="HM515" s="47"/>
      <c r="HN515" s="47"/>
      <c r="HO515" s="47"/>
      <c r="HP515" s="47"/>
      <c r="HQ515" s="47"/>
      <c r="HR515" s="47"/>
      <c r="HS515" s="47"/>
    </row>
    <row r="516" spans="1:227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7"/>
      <c r="AS516" s="47"/>
      <c r="AT516" s="47"/>
      <c r="AU516" s="47"/>
      <c r="AV516" s="47"/>
      <c r="AW516" s="47"/>
      <c r="AX516" s="47"/>
      <c r="AY516" s="47"/>
      <c r="AZ516" s="47"/>
      <c r="BA516" s="47"/>
      <c r="BB516" s="47"/>
      <c r="BC516" s="47"/>
      <c r="BD516" s="47"/>
      <c r="BE516" s="47"/>
      <c r="BF516" s="47"/>
      <c r="BG516" s="47"/>
      <c r="BH516" s="47"/>
      <c r="BI516" s="47"/>
      <c r="BJ516" s="47"/>
      <c r="BK516" s="47"/>
      <c r="BL516" s="47"/>
      <c r="BM516" s="47"/>
      <c r="BN516" s="47"/>
      <c r="BO516" s="47"/>
      <c r="BP516" s="47"/>
      <c r="BQ516" s="47"/>
      <c r="BR516" s="47"/>
      <c r="BS516" s="47"/>
      <c r="BT516" s="47"/>
      <c r="BU516" s="47"/>
      <c r="BV516" s="47"/>
      <c r="BW516" s="47"/>
      <c r="BX516" s="47"/>
      <c r="BY516" s="47"/>
      <c r="BZ516" s="47"/>
      <c r="CA516" s="47"/>
      <c r="CB516" s="47"/>
      <c r="CC516" s="47"/>
      <c r="CD516" s="47"/>
      <c r="CE516" s="47"/>
      <c r="CF516" s="47"/>
      <c r="CG516" s="47"/>
      <c r="CH516" s="47"/>
      <c r="CI516" s="47"/>
      <c r="CJ516" s="47"/>
      <c r="CK516" s="47"/>
      <c r="CL516" s="47"/>
      <c r="CM516" s="47"/>
      <c r="CN516" s="47"/>
      <c r="CO516" s="47"/>
      <c r="CP516" s="47"/>
      <c r="CQ516" s="47"/>
      <c r="CR516" s="47"/>
      <c r="CS516" s="47"/>
      <c r="CT516" s="47"/>
      <c r="CU516" s="47"/>
      <c r="CV516" s="47"/>
      <c r="CW516" s="47"/>
      <c r="CX516" s="47"/>
      <c r="CY516" s="47"/>
      <c r="CZ516" s="47"/>
      <c r="DA516" s="47"/>
      <c r="DB516" s="47"/>
      <c r="DC516" s="47"/>
      <c r="DD516" s="47"/>
      <c r="DE516" s="47"/>
      <c r="DF516" s="47"/>
      <c r="DG516" s="47"/>
      <c r="DH516" s="47"/>
      <c r="DI516" s="47"/>
      <c r="DJ516" s="47"/>
      <c r="DK516" s="47"/>
      <c r="DL516" s="47"/>
      <c r="DM516" s="47"/>
      <c r="DN516" s="47"/>
      <c r="DO516" s="47"/>
      <c r="DP516" s="47"/>
      <c r="DQ516" s="47"/>
      <c r="DR516" s="47"/>
      <c r="DS516" s="47"/>
      <c r="DT516" s="47"/>
      <c r="DU516" s="47"/>
      <c r="DV516" s="47"/>
      <c r="DW516" s="47"/>
      <c r="DX516" s="47"/>
      <c r="DY516" s="47"/>
      <c r="DZ516" s="47"/>
      <c r="EA516" s="47"/>
      <c r="EB516" s="47"/>
      <c r="EC516" s="47"/>
      <c r="ED516" s="47"/>
      <c r="EE516" s="47"/>
      <c r="EF516" s="47"/>
      <c r="EG516" s="47"/>
      <c r="EH516" s="47"/>
      <c r="EI516" s="47"/>
      <c r="EJ516" s="47"/>
      <c r="EK516" s="47"/>
      <c r="EL516" s="47"/>
      <c r="EM516" s="47"/>
      <c r="EN516" s="47"/>
      <c r="EO516" s="47"/>
      <c r="EP516" s="47"/>
      <c r="EQ516" s="47"/>
      <c r="ER516" s="47"/>
      <c r="ES516" s="47"/>
      <c r="ET516" s="47"/>
      <c r="EU516" s="47"/>
      <c r="EV516" s="47"/>
      <c r="EW516" s="47"/>
      <c r="EX516" s="47"/>
      <c r="EY516" s="47"/>
      <c r="EZ516" s="47"/>
      <c r="FA516" s="47"/>
      <c r="FB516" s="47"/>
      <c r="FC516" s="47"/>
      <c r="FD516" s="47"/>
      <c r="FE516" s="47"/>
      <c r="FF516" s="47"/>
      <c r="FG516" s="47"/>
      <c r="FH516" s="47"/>
      <c r="FI516" s="47"/>
      <c r="FJ516" s="47"/>
      <c r="FK516" s="47"/>
      <c r="FL516" s="47"/>
      <c r="FM516" s="47"/>
      <c r="FN516" s="47"/>
      <c r="FO516" s="47"/>
      <c r="FP516" s="47"/>
      <c r="FQ516" s="47"/>
      <c r="FR516" s="47"/>
      <c r="FS516" s="47"/>
      <c r="FT516" s="47"/>
      <c r="FU516" s="47"/>
      <c r="FV516" s="47"/>
      <c r="FW516" s="47"/>
      <c r="FX516" s="47"/>
      <c r="FY516" s="47"/>
      <c r="FZ516" s="47"/>
      <c r="GA516" s="47"/>
      <c r="GB516" s="47"/>
      <c r="GC516" s="47"/>
      <c r="GD516" s="47"/>
      <c r="GE516" s="47"/>
      <c r="GF516" s="47"/>
      <c r="GG516" s="47"/>
      <c r="GH516" s="47"/>
      <c r="GI516" s="47"/>
      <c r="GJ516" s="47"/>
      <c r="GK516" s="47"/>
      <c r="GL516" s="47"/>
      <c r="GM516" s="47"/>
      <c r="GN516" s="47"/>
      <c r="GO516" s="47"/>
      <c r="GP516" s="47"/>
      <c r="GQ516" s="47"/>
      <c r="GR516" s="47"/>
      <c r="GS516" s="47"/>
      <c r="GT516" s="47"/>
      <c r="GU516" s="47"/>
      <c r="GV516" s="47"/>
      <c r="GW516" s="47"/>
      <c r="GX516" s="47"/>
      <c r="GY516" s="47"/>
      <c r="GZ516" s="47"/>
      <c r="HA516" s="47"/>
      <c r="HB516" s="47"/>
      <c r="HC516" s="47"/>
      <c r="HD516" s="47"/>
      <c r="HE516" s="47"/>
      <c r="HF516" s="47"/>
      <c r="HG516" s="47"/>
      <c r="HH516" s="47"/>
      <c r="HI516" s="47"/>
      <c r="HJ516" s="47"/>
      <c r="HK516" s="47"/>
      <c r="HL516" s="47"/>
      <c r="HM516" s="47"/>
      <c r="HN516" s="47"/>
      <c r="HO516" s="47"/>
      <c r="HP516" s="47"/>
      <c r="HQ516" s="47"/>
      <c r="HR516" s="47"/>
      <c r="HS516" s="47"/>
    </row>
    <row r="517" spans="1:227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7"/>
      <c r="AS517" s="47"/>
      <c r="AT517" s="47"/>
      <c r="AU517" s="47"/>
      <c r="AV517" s="47"/>
      <c r="AW517" s="47"/>
      <c r="AX517" s="47"/>
      <c r="AY517" s="47"/>
      <c r="AZ517" s="47"/>
      <c r="BA517" s="47"/>
      <c r="BB517" s="47"/>
      <c r="BC517" s="47"/>
      <c r="BD517" s="47"/>
      <c r="BE517" s="47"/>
      <c r="BF517" s="47"/>
      <c r="BG517" s="47"/>
      <c r="BH517" s="47"/>
      <c r="BI517" s="47"/>
      <c r="BJ517" s="47"/>
      <c r="BK517" s="47"/>
      <c r="BL517" s="47"/>
      <c r="BM517" s="47"/>
      <c r="BN517" s="47"/>
      <c r="BO517" s="47"/>
      <c r="BP517" s="47"/>
      <c r="BQ517" s="47"/>
      <c r="BR517" s="47"/>
      <c r="BS517" s="47"/>
      <c r="BT517" s="47"/>
      <c r="BU517" s="47"/>
      <c r="BV517" s="47"/>
      <c r="BW517" s="47"/>
      <c r="BX517" s="47"/>
      <c r="BY517" s="47"/>
      <c r="BZ517" s="47"/>
      <c r="CA517" s="47"/>
      <c r="CB517" s="47"/>
      <c r="CC517" s="47"/>
      <c r="CD517" s="47"/>
      <c r="CE517" s="47"/>
      <c r="CF517" s="47"/>
      <c r="CG517" s="47"/>
      <c r="CH517" s="47"/>
      <c r="CI517" s="47"/>
      <c r="CJ517" s="47"/>
      <c r="CK517" s="47"/>
      <c r="CL517" s="47"/>
      <c r="CM517" s="47"/>
      <c r="CN517" s="47"/>
      <c r="CO517" s="47"/>
      <c r="CP517" s="47"/>
      <c r="CQ517" s="47"/>
      <c r="CR517" s="47"/>
      <c r="CS517" s="47"/>
      <c r="CT517" s="47"/>
      <c r="CU517" s="47"/>
      <c r="CV517" s="47"/>
      <c r="CW517" s="47"/>
      <c r="CX517" s="47"/>
      <c r="CY517" s="47"/>
      <c r="CZ517" s="47"/>
      <c r="DA517" s="47"/>
      <c r="DB517" s="47"/>
      <c r="DC517" s="47"/>
      <c r="DD517" s="47"/>
      <c r="DE517" s="47"/>
      <c r="DF517" s="47"/>
      <c r="DG517" s="47"/>
      <c r="DH517" s="47"/>
      <c r="DI517" s="47"/>
      <c r="DJ517" s="47"/>
      <c r="DK517" s="47"/>
      <c r="DL517" s="47"/>
      <c r="DM517" s="47"/>
      <c r="DN517" s="47"/>
      <c r="DO517" s="47"/>
      <c r="DP517" s="47"/>
      <c r="DQ517" s="47"/>
      <c r="DR517" s="47"/>
      <c r="DS517" s="47"/>
      <c r="DT517" s="47"/>
      <c r="DU517" s="47"/>
      <c r="DV517" s="47"/>
      <c r="DW517" s="47"/>
      <c r="DX517" s="47"/>
      <c r="DY517" s="47"/>
      <c r="DZ517" s="47"/>
      <c r="EA517" s="47"/>
      <c r="EB517" s="47"/>
      <c r="EC517" s="47"/>
      <c r="ED517" s="47"/>
      <c r="EE517" s="47"/>
      <c r="EF517" s="47"/>
      <c r="EG517" s="47"/>
      <c r="EH517" s="47"/>
      <c r="EI517" s="47"/>
      <c r="EJ517" s="47"/>
      <c r="EK517" s="47"/>
      <c r="EL517" s="47"/>
      <c r="EM517" s="47"/>
      <c r="EN517" s="47"/>
      <c r="EO517" s="47"/>
      <c r="EP517" s="47"/>
      <c r="EQ517" s="47"/>
      <c r="ER517" s="47"/>
      <c r="ES517" s="47"/>
      <c r="ET517" s="47"/>
      <c r="EU517" s="47"/>
      <c r="EV517" s="47"/>
      <c r="EW517" s="47"/>
      <c r="EX517" s="47"/>
      <c r="EY517" s="47"/>
      <c r="EZ517" s="47"/>
      <c r="FA517" s="47"/>
      <c r="FB517" s="47"/>
      <c r="FC517" s="47"/>
      <c r="FD517" s="47"/>
      <c r="FE517" s="47"/>
      <c r="FF517" s="47"/>
      <c r="FG517" s="47"/>
      <c r="FH517" s="47"/>
      <c r="FI517" s="47"/>
      <c r="FJ517" s="47"/>
      <c r="FK517" s="47"/>
      <c r="FL517" s="47"/>
      <c r="FM517" s="47"/>
      <c r="FN517" s="47"/>
      <c r="FO517" s="47"/>
      <c r="FP517" s="47"/>
      <c r="FQ517" s="47"/>
      <c r="FR517" s="47"/>
      <c r="FS517" s="47"/>
      <c r="FT517" s="47"/>
      <c r="FU517" s="47"/>
      <c r="FV517" s="47"/>
      <c r="FW517" s="47"/>
      <c r="FX517" s="47"/>
      <c r="FY517" s="47"/>
      <c r="FZ517" s="47"/>
      <c r="GA517" s="47"/>
      <c r="GB517" s="47"/>
      <c r="GC517" s="47"/>
      <c r="GD517" s="47"/>
      <c r="GE517" s="47"/>
      <c r="GF517" s="47"/>
      <c r="GG517" s="47"/>
      <c r="GH517" s="47"/>
      <c r="GI517" s="47"/>
      <c r="GJ517" s="47"/>
      <c r="GK517" s="47"/>
      <c r="GL517" s="47"/>
      <c r="GM517" s="47"/>
      <c r="GN517" s="47"/>
      <c r="GO517" s="47"/>
      <c r="GP517" s="47"/>
      <c r="GQ517" s="47"/>
      <c r="GR517" s="47"/>
      <c r="GS517" s="47"/>
      <c r="GT517" s="47"/>
      <c r="GU517" s="47"/>
      <c r="GV517" s="47"/>
      <c r="GW517" s="47"/>
      <c r="GX517" s="47"/>
      <c r="GY517" s="47"/>
      <c r="GZ517" s="47"/>
      <c r="HA517" s="47"/>
      <c r="HB517" s="47"/>
      <c r="HC517" s="47"/>
      <c r="HD517" s="47"/>
      <c r="HE517" s="47"/>
      <c r="HF517" s="47"/>
      <c r="HG517" s="47"/>
      <c r="HH517" s="47"/>
      <c r="HI517" s="47"/>
      <c r="HJ517" s="47"/>
      <c r="HK517" s="47"/>
      <c r="HL517" s="47"/>
      <c r="HM517" s="47"/>
      <c r="HN517" s="47"/>
      <c r="HO517" s="47"/>
      <c r="HP517" s="47"/>
      <c r="HQ517" s="47"/>
      <c r="HR517" s="47"/>
      <c r="HS517" s="47"/>
    </row>
    <row r="518" spans="1:227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  <c r="BC518" s="47"/>
      <c r="BD518" s="47"/>
      <c r="BE518" s="47"/>
      <c r="BF518" s="47"/>
      <c r="BG518" s="47"/>
      <c r="BH518" s="47"/>
      <c r="BI518" s="47"/>
      <c r="BJ518" s="47"/>
      <c r="BK518" s="47"/>
      <c r="BL518" s="47"/>
      <c r="BM518" s="47"/>
      <c r="BN518" s="47"/>
      <c r="BO518" s="47"/>
      <c r="BP518" s="47"/>
      <c r="BQ518" s="47"/>
      <c r="BR518" s="47"/>
      <c r="BS518" s="47"/>
      <c r="BT518" s="47"/>
      <c r="BU518" s="47"/>
      <c r="BV518" s="47"/>
      <c r="BW518" s="47"/>
      <c r="BX518" s="47"/>
      <c r="BY518" s="47"/>
      <c r="BZ518" s="47"/>
      <c r="CA518" s="47"/>
      <c r="CB518" s="47"/>
      <c r="CC518" s="47"/>
      <c r="CD518" s="47"/>
      <c r="CE518" s="47"/>
      <c r="CF518" s="47"/>
      <c r="CG518" s="47"/>
      <c r="CH518" s="47"/>
      <c r="CI518" s="47"/>
      <c r="CJ518" s="47"/>
      <c r="CK518" s="47"/>
      <c r="CL518" s="47"/>
      <c r="CM518" s="47"/>
      <c r="CN518" s="47"/>
      <c r="CO518" s="47"/>
      <c r="CP518" s="47"/>
      <c r="CQ518" s="47"/>
      <c r="CR518" s="47"/>
      <c r="CS518" s="47"/>
      <c r="CT518" s="47"/>
      <c r="CU518" s="47"/>
      <c r="CV518" s="47"/>
      <c r="CW518" s="47"/>
      <c r="CX518" s="47"/>
      <c r="CY518" s="47"/>
      <c r="CZ518" s="47"/>
      <c r="DA518" s="47"/>
      <c r="DB518" s="47"/>
      <c r="DC518" s="47"/>
      <c r="DD518" s="47"/>
      <c r="DE518" s="47"/>
      <c r="DF518" s="47"/>
      <c r="DG518" s="47"/>
      <c r="DH518" s="47"/>
      <c r="DI518" s="47"/>
      <c r="DJ518" s="47"/>
      <c r="DK518" s="47"/>
      <c r="DL518" s="47"/>
      <c r="DM518" s="47"/>
      <c r="DN518" s="47"/>
      <c r="DO518" s="47"/>
      <c r="DP518" s="47"/>
      <c r="DQ518" s="47"/>
      <c r="DR518" s="47"/>
      <c r="DS518" s="47"/>
      <c r="DT518" s="47"/>
      <c r="DU518" s="47"/>
      <c r="DV518" s="47"/>
      <c r="DW518" s="47"/>
      <c r="DX518" s="47"/>
      <c r="DY518" s="47"/>
      <c r="DZ518" s="47"/>
      <c r="EA518" s="47"/>
      <c r="EB518" s="47"/>
      <c r="EC518" s="47"/>
      <c r="ED518" s="47"/>
      <c r="EE518" s="47"/>
      <c r="EF518" s="47"/>
      <c r="EG518" s="47"/>
      <c r="EH518" s="47"/>
      <c r="EI518" s="47"/>
      <c r="EJ518" s="47"/>
      <c r="EK518" s="47"/>
      <c r="EL518" s="47"/>
      <c r="EM518" s="47"/>
      <c r="EN518" s="47"/>
      <c r="EO518" s="47"/>
      <c r="EP518" s="47"/>
      <c r="EQ518" s="47"/>
      <c r="ER518" s="47"/>
      <c r="ES518" s="47"/>
      <c r="ET518" s="47"/>
      <c r="EU518" s="47"/>
      <c r="EV518" s="47"/>
      <c r="EW518" s="47"/>
      <c r="EX518" s="47"/>
      <c r="EY518" s="47"/>
      <c r="EZ518" s="47"/>
      <c r="FA518" s="47"/>
      <c r="FB518" s="47"/>
      <c r="FC518" s="47"/>
      <c r="FD518" s="47"/>
      <c r="FE518" s="47"/>
      <c r="FF518" s="47"/>
      <c r="FG518" s="47"/>
      <c r="FH518" s="47"/>
      <c r="FI518" s="47"/>
      <c r="FJ518" s="47"/>
      <c r="FK518" s="47"/>
      <c r="FL518" s="47"/>
      <c r="FM518" s="47"/>
      <c r="FN518" s="47"/>
      <c r="FO518" s="47"/>
      <c r="FP518" s="47"/>
      <c r="FQ518" s="47"/>
      <c r="FR518" s="47"/>
      <c r="FS518" s="47"/>
      <c r="FT518" s="47"/>
      <c r="FU518" s="47"/>
      <c r="FV518" s="47"/>
      <c r="FW518" s="47"/>
      <c r="FX518" s="47"/>
      <c r="FY518" s="47"/>
      <c r="FZ518" s="47"/>
      <c r="GA518" s="47"/>
      <c r="GB518" s="47"/>
      <c r="GC518" s="47"/>
      <c r="GD518" s="47"/>
      <c r="GE518" s="47"/>
      <c r="GF518" s="47"/>
      <c r="GG518" s="47"/>
      <c r="GH518" s="47"/>
      <c r="GI518" s="47"/>
      <c r="GJ518" s="47"/>
      <c r="GK518" s="47"/>
      <c r="GL518" s="47"/>
      <c r="GM518" s="47"/>
      <c r="GN518" s="47"/>
      <c r="GO518" s="47"/>
      <c r="GP518" s="47"/>
      <c r="GQ518" s="47"/>
      <c r="GR518" s="47"/>
      <c r="GS518" s="47"/>
      <c r="GT518" s="47"/>
      <c r="GU518" s="47"/>
      <c r="GV518" s="47"/>
      <c r="GW518" s="47"/>
      <c r="GX518" s="47"/>
      <c r="GY518" s="47"/>
      <c r="GZ518" s="47"/>
      <c r="HA518" s="47"/>
      <c r="HB518" s="47"/>
      <c r="HC518" s="47"/>
      <c r="HD518" s="47"/>
      <c r="HE518" s="47"/>
      <c r="HF518" s="47"/>
      <c r="HG518" s="47"/>
      <c r="HH518" s="47"/>
      <c r="HI518" s="47"/>
      <c r="HJ518" s="47"/>
      <c r="HK518" s="47"/>
      <c r="HL518" s="47"/>
      <c r="HM518" s="47"/>
      <c r="HN518" s="47"/>
      <c r="HO518" s="47"/>
      <c r="HP518" s="47"/>
      <c r="HQ518" s="47"/>
      <c r="HR518" s="47"/>
      <c r="HS518" s="47"/>
    </row>
    <row r="519" spans="1:227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7"/>
      <c r="AS519" s="47"/>
      <c r="AT519" s="47"/>
      <c r="AU519" s="47"/>
      <c r="AV519" s="47"/>
      <c r="AW519" s="47"/>
      <c r="AX519" s="47"/>
      <c r="AY519" s="47"/>
      <c r="AZ519" s="47"/>
      <c r="BA519" s="47"/>
      <c r="BB519" s="47"/>
      <c r="BC519" s="47"/>
      <c r="BD519" s="47"/>
      <c r="BE519" s="47"/>
      <c r="BF519" s="47"/>
      <c r="BG519" s="47"/>
      <c r="BH519" s="47"/>
      <c r="BI519" s="47"/>
      <c r="BJ519" s="47"/>
      <c r="BK519" s="47"/>
      <c r="BL519" s="47"/>
      <c r="BM519" s="47"/>
      <c r="BN519" s="47"/>
      <c r="BO519" s="47"/>
      <c r="BP519" s="47"/>
      <c r="BQ519" s="47"/>
      <c r="BR519" s="47"/>
      <c r="BS519" s="47"/>
      <c r="BT519" s="47"/>
      <c r="BU519" s="47"/>
      <c r="BV519" s="47"/>
      <c r="BW519" s="47"/>
      <c r="BX519" s="47"/>
      <c r="BY519" s="47"/>
      <c r="BZ519" s="47"/>
      <c r="CA519" s="47"/>
      <c r="CB519" s="47"/>
      <c r="CC519" s="47"/>
      <c r="CD519" s="47"/>
      <c r="CE519" s="47"/>
      <c r="CF519" s="47"/>
      <c r="CG519" s="47"/>
      <c r="CH519" s="47"/>
      <c r="CI519" s="47"/>
      <c r="CJ519" s="47"/>
      <c r="CK519" s="47"/>
      <c r="CL519" s="47"/>
      <c r="CM519" s="47"/>
      <c r="CN519" s="47"/>
      <c r="CO519" s="47"/>
      <c r="CP519" s="47"/>
      <c r="CQ519" s="47"/>
      <c r="CR519" s="47"/>
      <c r="CS519" s="47"/>
      <c r="CT519" s="47"/>
      <c r="CU519" s="47"/>
      <c r="CV519" s="47"/>
      <c r="CW519" s="47"/>
      <c r="CX519" s="47"/>
      <c r="CY519" s="47"/>
      <c r="CZ519" s="47"/>
      <c r="DA519" s="47"/>
      <c r="DB519" s="47"/>
      <c r="DC519" s="47"/>
      <c r="DD519" s="47"/>
      <c r="DE519" s="47"/>
      <c r="DF519" s="47"/>
      <c r="DG519" s="47"/>
      <c r="DH519" s="47"/>
      <c r="DI519" s="47"/>
      <c r="DJ519" s="47"/>
      <c r="DK519" s="47"/>
      <c r="DL519" s="47"/>
      <c r="DM519" s="47"/>
      <c r="DN519" s="47"/>
      <c r="DO519" s="47"/>
      <c r="DP519" s="47"/>
      <c r="DQ519" s="47"/>
      <c r="DR519" s="47"/>
      <c r="DS519" s="47"/>
      <c r="DT519" s="47"/>
      <c r="DU519" s="47"/>
      <c r="DV519" s="47"/>
      <c r="DW519" s="47"/>
      <c r="DX519" s="47"/>
      <c r="DY519" s="47"/>
      <c r="DZ519" s="47"/>
      <c r="EA519" s="47"/>
      <c r="EB519" s="47"/>
      <c r="EC519" s="47"/>
      <c r="ED519" s="47"/>
      <c r="EE519" s="47"/>
      <c r="EF519" s="47"/>
      <c r="EG519" s="47"/>
      <c r="EH519" s="47"/>
      <c r="EI519" s="47"/>
      <c r="EJ519" s="47"/>
      <c r="EK519" s="47"/>
      <c r="EL519" s="47"/>
      <c r="EM519" s="47"/>
      <c r="EN519" s="47"/>
      <c r="EO519" s="47"/>
      <c r="EP519" s="47"/>
      <c r="EQ519" s="47"/>
      <c r="ER519" s="47"/>
      <c r="ES519" s="47"/>
      <c r="ET519" s="47"/>
      <c r="EU519" s="47"/>
      <c r="EV519" s="47"/>
      <c r="EW519" s="47"/>
      <c r="EX519" s="47"/>
      <c r="EY519" s="47"/>
      <c r="EZ519" s="47"/>
      <c r="FA519" s="47"/>
      <c r="FB519" s="47"/>
      <c r="FC519" s="47"/>
      <c r="FD519" s="47"/>
      <c r="FE519" s="47"/>
      <c r="FF519" s="47"/>
      <c r="FG519" s="47"/>
      <c r="FH519" s="47"/>
      <c r="FI519" s="47"/>
      <c r="FJ519" s="47"/>
      <c r="FK519" s="47"/>
      <c r="FL519" s="47"/>
      <c r="FM519" s="47"/>
      <c r="FN519" s="47"/>
      <c r="FO519" s="47"/>
      <c r="FP519" s="47"/>
      <c r="FQ519" s="47"/>
      <c r="FR519" s="47"/>
      <c r="FS519" s="47"/>
      <c r="FT519" s="47"/>
      <c r="FU519" s="47"/>
      <c r="FV519" s="47"/>
      <c r="FW519" s="47"/>
      <c r="FX519" s="47"/>
      <c r="FY519" s="47"/>
      <c r="FZ519" s="47"/>
      <c r="GA519" s="47"/>
      <c r="GB519" s="47"/>
      <c r="GC519" s="47"/>
      <c r="GD519" s="47"/>
      <c r="GE519" s="47"/>
      <c r="GF519" s="47"/>
      <c r="GG519" s="47"/>
      <c r="GH519" s="47"/>
      <c r="GI519" s="47"/>
      <c r="GJ519" s="47"/>
      <c r="GK519" s="47"/>
      <c r="GL519" s="47"/>
      <c r="GM519" s="47"/>
      <c r="GN519" s="47"/>
      <c r="GO519" s="47"/>
      <c r="GP519" s="47"/>
      <c r="GQ519" s="47"/>
      <c r="GR519" s="47"/>
      <c r="GS519" s="47"/>
      <c r="GT519" s="47"/>
      <c r="GU519" s="47"/>
      <c r="GV519" s="47"/>
      <c r="GW519" s="47"/>
      <c r="GX519" s="47"/>
      <c r="GY519" s="47"/>
      <c r="GZ519" s="47"/>
      <c r="HA519" s="47"/>
      <c r="HB519" s="47"/>
      <c r="HC519" s="47"/>
      <c r="HD519" s="47"/>
      <c r="HE519" s="47"/>
      <c r="HF519" s="47"/>
      <c r="HG519" s="47"/>
      <c r="HH519" s="47"/>
      <c r="HI519" s="47"/>
      <c r="HJ519" s="47"/>
      <c r="HK519" s="47"/>
      <c r="HL519" s="47"/>
      <c r="HM519" s="47"/>
      <c r="HN519" s="47"/>
      <c r="HO519" s="47"/>
      <c r="HP519" s="47"/>
      <c r="HQ519" s="47"/>
      <c r="HR519" s="47"/>
      <c r="HS519" s="47"/>
    </row>
    <row r="520" spans="1:227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7"/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  <c r="AR520" s="47"/>
      <c r="AS520" s="47"/>
      <c r="AT520" s="47"/>
      <c r="AU520" s="47"/>
      <c r="AV520" s="47"/>
      <c r="AW520" s="47"/>
      <c r="AX520" s="47"/>
      <c r="AY520" s="47"/>
      <c r="AZ520" s="47"/>
      <c r="BA520" s="47"/>
      <c r="BB520" s="47"/>
      <c r="BC520" s="47"/>
      <c r="BD520" s="47"/>
      <c r="BE520" s="47"/>
      <c r="BF520" s="47"/>
      <c r="BG520" s="47"/>
      <c r="BH520" s="47"/>
      <c r="BI520" s="47"/>
      <c r="BJ520" s="47"/>
      <c r="BK520" s="47"/>
      <c r="BL520" s="47"/>
      <c r="BM520" s="47"/>
      <c r="BN520" s="47"/>
      <c r="BO520" s="47"/>
      <c r="BP520" s="47"/>
      <c r="BQ520" s="47"/>
      <c r="BR520" s="47"/>
      <c r="BS520" s="47"/>
      <c r="BT520" s="47"/>
      <c r="BU520" s="47"/>
      <c r="BV520" s="47"/>
      <c r="BW520" s="47"/>
      <c r="BX520" s="47"/>
      <c r="BY520" s="47"/>
      <c r="BZ520" s="47"/>
      <c r="CA520" s="47"/>
      <c r="CB520" s="47"/>
      <c r="CC520" s="47"/>
      <c r="CD520" s="47"/>
      <c r="CE520" s="47"/>
      <c r="CF520" s="47"/>
      <c r="CG520" s="47"/>
      <c r="CH520" s="47"/>
      <c r="CI520" s="47"/>
      <c r="CJ520" s="47"/>
      <c r="CK520" s="47"/>
      <c r="CL520" s="47"/>
      <c r="CM520" s="47"/>
      <c r="CN520" s="47"/>
      <c r="CO520" s="47"/>
      <c r="CP520" s="47"/>
      <c r="CQ520" s="47"/>
      <c r="CR520" s="47"/>
      <c r="CS520" s="47"/>
      <c r="CT520" s="47"/>
      <c r="CU520" s="47"/>
      <c r="CV520" s="47"/>
      <c r="CW520" s="47"/>
      <c r="CX520" s="47"/>
      <c r="CY520" s="47"/>
      <c r="CZ520" s="47"/>
      <c r="DA520" s="47"/>
      <c r="DB520" s="47"/>
      <c r="DC520" s="47"/>
      <c r="DD520" s="47"/>
      <c r="DE520" s="47"/>
      <c r="DF520" s="47"/>
      <c r="DG520" s="47"/>
      <c r="DH520" s="47"/>
      <c r="DI520" s="47"/>
      <c r="DJ520" s="47"/>
      <c r="DK520" s="47"/>
      <c r="DL520" s="47"/>
      <c r="DM520" s="47"/>
      <c r="DN520" s="47"/>
      <c r="DO520" s="47"/>
      <c r="DP520" s="47"/>
      <c r="DQ520" s="47"/>
      <c r="DR520" s="47"/>
      <c r="DS520" s="47"/>
      <c r="DT520" s="47"/>
      <c r="DU520" s="47"/>
      <c r="DV520" s="47"/>
      <c r="DW520" s="47"/>
      <c r="DX520" s="47"/>
      <c r="DY520" s="47"/>
      <c r="DZ520" s="47"/>
      <c r="EA520" s="47"/>
      <c r="EB520" s="47"/>
      <c r="EC520" s="47"/>
      <c r="ED520" s="47"/>
      <c r="EE520" s="47"/>
      <c r="EF520" s="47"/>
      <c r="EG520" s="47"/>
      <c r="EH520" s="47"/>
      <c r="EI520" s="47"/>
      <c r="EJ520" s="47"/>
      <c r="EK520" s="47"/>
      <c r="EL520" s="47"/>
      <c r="EM520" s="47"/>
      <c r="EN520" s="47"/>
      <c r="EO520" s="47"/>
      <c r="EP520" s="47"/>
      <c r="EQ520" s="47"/>
      <c r="ER520" s="47"/>
      <c r="ES520" s="47"/>
      <c r="ET520" s="47"/>
      <c r="EU520" s="47"/>
      <c r="EV520" s="47"/>
      <c r="EW520" s="47"/>
      <c r="EX520" s="47"/>
      <c r="EY520" s="47"/>
      <c r="EZ520" s="47"/>
      <c r="FA520" s="47"/>
      <c r="FB520" s="47"/>
      <c r="FC520" s="47"/>
      <c r="FD520" s="47"/>
      <c r="FE520" s="47"/>
      <c r="FF520" s="47"/>
      <c r="FG520" s="47"/>
      <c r="FH520" s="47"/>
      <c r="FI520" s="47"/>
      <c r="FJ520" s="47"/>
      <c r="FK520" s="47"/>
      <c r="FL520" s="47"/>
      <c r="FM520" s="47"/>
      <c r="FN520" s="47"/>
      <c r="FO520" s="47"/>
      <c r="FP520" s="47"/>
      <c r="FQ520" s="47"/>
      <c r="FR520" s="47"/>
      <c r="FS520" s="47"/>
      <c r="FT520" s="47"/>
      <c r="FU520" s="47"/>
      <c r="FV520" s="47"/>
      <c r="FW520" s="47"/>
      <c r="FX520" s="47"/>
      <c r="FY520" s="47"/>
      <c r="FZ520" s="47"/>
      <c r="GA520" s="47"/>
      <c r="GB520" s="47"/>
      <c r="GC520" s="47"/>
      <c r="GD520" s="47"/>
      <c r="GE520" s="47"/>
      <c r="GF520" s="47"/>
      <c r="GG520" s="47"/>
      <c r="GH520" s="47"/>
      <c r="GI520" s="47"/>
      <c r="GJ520" s="47"/>
      <c r="GK520" s="47"/>
      <c r="GL520" s="47"/>
      <c r="GM520" s="47"/>
      <c r="GN520" s="47"/>
      <c r="GO520" s="47"/>
      <c r="GP520" s="47"/>
      <c r="GQ520" s="47"/>
      <c r="GR520" s="47"/>
      <c r="GS520" s="47"/>
      <c r="GT520" s="47"/>
      <c r="GU520" s="47"/>
      <c r="GV520" s="47"/>
      <c r="GW520" s="47"/>
      <c r="GX520" s="47"/>
      <c r="GY520" s="47"/>
      <c r="GZ520" s="47"/>
      <c r="HA520" s="47"/>
      <c r="HB520" s="47"/>
      <c r="HC520" s="47"/>
      <c r="HD520" s="47"/>
      <c r="HE520" s="47"/>
      <c r="HF520" s="47"/>
      <c r="HG520" s="47"/>
      <c r="HH520" s="47"/>
      <c r="HI520" s="47"/>
      <c r="HJ520" s="47"/>
      <c r="HK520" s="47"/>
      <c r="HL520" s="47"/>
      <c r="HM520" s="47"/>
      <c r="HN520" s="47"/>
      <c r="HO520" s="47"/>
      <c r="HP520" s="47"/>
      <c r="HQ520" s="47"/>
      <c r="HR520" s="47"/>
      <c r="HS520" s="47"/>
    </row>
    <row r="521" spans="1:227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  <c r="AR521" s="47"/>
      <c r="AS521" s="47"/>
      <c r="AT521" s="47"/>
      <c r="AU521" s="47"/>
      <c r="AV521" s="47"/>
      <c r="AW521" s="47"/>
      <c r="AX521" s="47"/>
      <c r="AY521" s="47"/>
      <c r="AZ521" s="47"/>
      <c r="BA521" s="47"/>
      <c r="BB521" s="47"/>
      <c r="BC521" s="47"/>
      <c r="BD521" s="47"/>
      <c r="BE521" s="47"/>
      <c r="BF521" s="47"/>
      <c r="BG521" s="47"/>
      <c r="BH521" s="47"/>
      <c r="BI521" s="47"/>
      <c r="BJ521" s="47"/>
      <c r="BK521" s="47"/>
      <c r="BL521" s="47"/>
      <c r="BM521" s="47"/>
      <c r="BN521" s="47"/>
      <c r="BO521" s="47"/>
      <c r="BP521" s="47"/>
      <c r="BQ521" s="47"/>
      <c r="BR521" s="47"/>
      <c r="BS521" s="47"/>
      <c r="BT521" s="47"/>
      <c r="BU521" s="47"/>
      <c r="BV521" s="47"/>
      <c r="BW521" s="47"/>
      <c r="BX521" s="47"/>
      <c r="BY521" s="47"/>
      <c r="BZ521" s="47"/>
      <c r="CA521" s="47"/>
      <c r="CB521" s="47"/>
      <c r="CC521" s="47"/>
      <c r="CD521" s="47"/>
      <c r="CE521" s="47"/>
      <c r="CF521" s="47"/>
      <c r="CG521" s="47"/>
      <c r="CH521" s="47"/>
      <c r="CI521" s="47"/>
      <c r="CJ521" s="47"/>
      <c r="CK521" s="47"/>
      <c r="CL521" s="47"/>
      <c r="CM521" s="47"/>
      <c r="CN521" s="47"/>
      <c r="CO521" s="47"/>
      <c r="CP521" s="47"/>
      <c r="CQ521" s="47"/>
      <c r="CR521" s="47"/>
      <c r="CS521" s="47"/>
      <c r="CT521" s="47"/>
      <c r="CU521" s="47"/>
      <c r="CV521" s="47"/>
      <c r="CW521" s="47"/>
      <c r="CX521" s="47"/>
      <c r="CY521" s="47"/>
      <c r="CZ521" s="47"/>
      <c r="DA521" s="47"/>
      <c r="DB521" s="47"/>
      <c r="DC521" s="47"/>
      <c r="DD521" s="47"/>
      <c r="DE521" s="47"/>
      <c r="DF521" s="47"/>
      <c r="DG521" s="47"/>
      <c r="DH521" s="47"/>
      <c r="DI521" s="47"/>
      <c r="DJ521" s="47"/>
      <c r="DK521" s="47"/>
      <c r="DL521" s="47"/>
      <c r="DM521" s="47"/>
      <c r="DN521" s="47"/>
      <c r="DO521" s="47"/>
      <c r="DP521" s="47"/>
      <c r="DQ521" s="47"/>
      <c r="DR521" s="47"/>
      <c r="DS521" s="47"/>
      <c r="DT521" s="47"/>
      <c r="DU521" s="47"/>
      <c r="DV521" s="47"/>
      <c r="DW521" s="47"/>
      <c r="DX521" s="47"/>
      <c r="DY521" s="47"/>
      <c r="DZ521" s="47"/>
      <c r="EA521" s="47"/>
      <c r="EB521" s="47"/>
      <c r="EC521" s="47"/>
      <c r="ED521" s="47"/>
      <c r="EE521" s="47"/>
      <c r="EF521" s="47"/>
      <c r="EG521" s="47"/>
      <c r="EH521" s="47"/>
      <c r="EI521" s="47"/>
      <c r="EJ521" s="47"/>
      <c r="EK521" s="47"/>
      <c r="EL521" s="47"/>
      <c r="EM521" s="47"/>
      <c r="EN521" s="47"/>
      <c r="EO521" s="47"/>
      <c r="EP521" s="47"/>
      <c r="EQ521" s="47"/>
      <c r="ER521" s="47"/>
      <c r="ES521" s="47"/>
      <c r="ET521" s="47"/>
      <c r="EU521" s="47"/>
      <c r="EV521" s="47"/>
      <c r="EW521" s="47"/>
      <c r="EX521" s="47"/>
      <c r="EY521" s="47"/>
      <c r="EZ521" s="47"/>
      <c r="FA521" s="47"/>
      <c r="FB521" s="47"/>
      <c r="FC521" s="47"/>
      <c r="FD521" s="47"/>
      <c r="FE521" s="47"/>
      <c r="FF521" s="47"/>
      <c r="FG521" s="47"/>
      <c r="FH521" s="47"/>
      <c r="FI521" s="47"/>
      <c r="FJ521" s="47"/>
      <c r="FK521" s="47"/>
      <c r="FL521" s="47"/>
      <c r="FM521" s="47"/>
      <c r="FN521" s="47"/>
      <c r="FO521" s="47"/>
      <c r="FP521" s="47"/>
      <c r="FQ521" s="47"/>
      <c r="FR521" s="47"/>
      <c r="FS521" s="47"/>
      <c r="FT521" s="47"/>
      <c r="FU521" s="47"/>
      <c r="FV521" s="47"/>
      <c r="FW521" s="47"/>
      <c r="FX521" s="47"/>
      <c r="FY521" s="47"/>
      <c r="FZ521" s="47"/>
      <c r="GA521" s="47"/>
      <c r="GB521" s="47"/>
      <c r="GC521" s="47"/>
      <c r="GD521" s="47"/>
      <c r="GE521" s="47"/>
      <c r="GF521" s="47"/>
      <c r="GG521" s="47"/>
      <c r="GH521" s="47"/>
      <c r="GI521" s="47"/>
      <c r="GJ521" s="47"/>
      <c r="GK521" s="47"/>
      <c r="GL521" s="47"/>
      <c r="GM521" s="47"/>
      <c r="GN521" s="47"/>
      <c r="GO521" s="47"/>
      <c r="GP521" s="47"/>
      <c r="GQ521" s="47"/>
      <c r="GR521" s="47"/>
      <c r="GS521" s="47"/>
      <c r="GT521" s="47"/>
      <c r="GU521" s="47"/>
      <c r="GV521" s="47"/>
      <c r="GW521" s="47"/>
      <c r="GX521" s="47"/>
      <c r="GY521" s="47"/>
      <c r="GZ521" s="47"/>
      <c r="HA521" s="47"/>
      <c r="HB521" s="47"/>
      <c r="HC521" s="47"/>
      <c r="HD521" s="47"/>
      <c r="HE521" s="47"/>
      <c r="HF521" s="47"/>
      <c r="HG521" s="47"/>
      <c r="HH521" s="47"/>
      <c r="HI521" s="47"/>
      <c r="HJ521" s="47"/>
      <c r="HK521" s="47"/>
      <c r="HL521" s="47"/>
      <c r="HM521" s="47"/>
      <c r="HN521" s="47"/>
      <c r="HO521" s="47"/>
      <c r="HP521" s="47"/>
      <c r="HQ521" s="47"/>
      <c r="HR521" s="47"/>
      <c r="HS521" s="47"/>
    </row>
    <row r="522" spans="1:227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  <c r="AD522" s="47"/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  <c r="AR522" s="47"/>
      <c r="AS522" s="47"/>
      <c r="AT522" s="47"/>
      <c r="AU522" s="47"/>
      <c r="AV522" s="47"/>
      <c r="AW522" s="47"/>
      <c r="AX522" s="47"/>
      <c r="AY522" s="47"/>
      <c r="AZ522" s="47"/>
      <c r="BA522" s="47"/>
      <c r="BB522" s="47"/>
      <c r="BC522" s="47"/>
      <c r="BD522" s="47"/>
      <c r="BE522" s="47"/>
      <c r="BF522" s="47"/>
      <c r="BG522" s="47"/>
      <c r="BH522" s="47"/>
      <c r="BI522" s="47"/>
      <c r="BJ522" s="47"/>
      <c r="BK522" s="47"/>
      <c r="BL522" s="47"/>
      <c r="BM522" s="47"/>
      <c r="BN522" s="47"/>
      <c r="BO522" s="47"/>
      <c r="BP522" s="47"/>
      <c r="BQ522" s="47"/>
      <c r="BR522" s="47"/>
      <c r="BS522" s="47"/>
      <c r="BT522" s="47"/>
      <c r="BU522" s="47"/>
      <c r="BV522" s="47"/>
      <c r="BW522" s="47"/>
      <c r="BX522" s="47"/>
      <c r="BY522" s="47"/>
      <c r="BZ522" s="47"/>
      <c r="CA522" s="47"/>
      <c r="CB522" s="47"/>
      <c r="CC522" s="47"/>
      <c r="CD522" s="47"/>
      <c r="CE522" s="47"/>
      <c r="CF522" s="47"/>
      <c r="CG522" s="47"/>
      <c r="CH522" s="47"/>
      <c r="CI522" s="47"/>
      <c r="CJ522" s="47"/>
      <c r="CK522" s="47"/>
      <c r="CL522" s="47"/>
      <c r="CM522" s="47"/>
      <c r="CN522" s="47"/>
      <c r="CO522" s="47"/>
      <c r="CP522" s="47"/>
      <c r="CQ522" s="47"/>
      <c r="CR522" s="47"/>
      <c r="CS522" s="47"/>
      <c r="CT522" s="47"/>
      <c r="CU522" s="47"/>
      <c r="CV522" s="47"/>
      <c r="CW522" s="47"/>
      <c r="CX522" s="47"/>
      <c r="CY522" s="47"/>
      <c r="CZ522" s="47"/>
      <c r="DA522" s="47"/>
      <c r="DB522" s="47"/>
      <c r="DC522" s="47"/>
      <c r="DD522" s="47"/>
      <c r="DE522" s="47"/>
      <c r="DF522" s="47"/>
      <c r="DG522" s="47"/>
      <c r="DH522" s="47"/>
      <c r="DI522" s="47"/>
      <c r="DJ522" s="47"/>
      <c r="DK522" s="47"/>
      <c r="DL522" s="47"/>
      <c r="DM522" s="47"/>
      <c r="DN522" s="47"/>
      <c r="DO522" s="47"/>
      <c r="DP522" s="47"/>
      <c r="DQ522" s="47"/>
      <c r="DR522" s="47"/>
      <c r="DS522" s="47"/>
      <c r="DT522" s="47"/>
      <c r="DU522" s="47"/>
      <c r="DV522" s="47"/>
      <c r="DW522" s="47"/>
      <c r="DX522" s="47"/>
      <c r="DY522" s="47"/>
      <c r="DZ522" s="47"/>
      <c r="EA522" s="47"/>
      <c r="EB522" s="47"/>
      <c r="EC522" s="47"/>
      <c r="ED522" s="47"/>
      <c r="EE522" s="47"/>
      <c r="EF522" s="47"/>
      <c r="EG522" s="47"/>
      <c r="EH522" s="47"/>
      <c r="EI522" s="47"/>
      <c r="EJ522" s="47"/>
      <c r="EK522" s="47"/>
      <c r="EL522" s="47"/>
      <c r="EM522" s="47"/>
      <c r="EN522" s="47"/>
      <c r="EO522" s="47"/>
      <c r="EP522" s="47"/>
      <c r="EQ522" s="47"/>
      <c r="ER522" s="47"/>
      <c r="ES522" s="47"/>
      <c r="ET522" s="47"/>
      <c r="EU522" s="47"/>
      <c r="EV522" s="47"/>
      <c r="EW522" s="47"/>
      <c r="EX522" s="47"/>
      <c r="EY522" s="47"/>
      <c r="EZ522" s="47"/>
      <c r="FA522" s="47"/>
      <c r="FB522" s="47"/>
      <c r="FC522" s="47"/>
      <c r="FD522" s="47"/>
      <c r="FE522" s="47"/>
      <c r="FF522" s="47"/>
      <c r="FG522" s="47"/>
      <c r="FH522" s="47"/>
      <c r="FI522" s="47"/>
      <c r="FJ522" s="47"/>
      <c r="FK522" s="47"/>
      <c r="FL522" s="47"/>
      <c r="FM522" s="47"/>
      <c r="FN522" s="47"/>
      <c r="FO522" s="47"/>
      <c r="FP522" s="47"/>
      <c r="FQ522" s="47"/>
      <c r="FR522" s="47"/>
      <c r="FS522" s="47"/>
      <c r="FT522" s="47"/>
      <c r="FU522" s="47"/>
      <c r="FV522" s="47"/>
      <c r="FW522" s="47"/>
      <c r="FX522" s="47"/>
      <c r="FY522" s="47"/>
      <c r="FZ522" s="47"/>
      <c r="GA522" s="47"/>
      <c r="GB522" s="47"/>
      <c r="GC522" s="47"/>
      <c r="GD522" s="47"/>
      <c r="GE522" s="47"/>
      <c r="GF522" s="47"/>
      <c r="GG522" s="47"/>
      <c r="GH522" s="47"/>
      <c r="GI522" s="47"/>
      <c r="GJ522" s="47"/>
      <c r="GK522" s="47"/>
      <c r="GL522" s="47"/>
      <c r="GM522" s="47"/>
      <c r="GN522" s="47"/>
      <c r="GO522" s="47"/>
      <c r="GP522" s="47"/>
      <c r="GQ522" s="47"/>
      <c r="GR522" s="47"/>
      <c r="GS522" s="47"/>
      <c r="GT522" s="47"/>
      <c r="GU522" s="47"/>
      <c r="GV522" s="47"/>
      <c r="GW522" s="47"/>
      <c r="GX522" s="47"/>
      <c r="GY522" s="47"/>
      <c r="GZ522" s="47"/>
      <c r="HA522" s="47"/>
      <c r="HB522" s="47"/>
      <c r="HC522" s="47"/>
      <c r="HD522" s="47"/>
      <c r="HE522" s="47"/>
      <c r="HF522" s="47"/>
      <c r="HG522" s="47"/>
      <c r="HH522" s="47"/>
      <c r="HI522" s="47"/>
      <c r="HJ522" s="47"/>
      <c r="HK522" s="47"/>
      <c r="HL522" s="47"/>
      <c r="HM522" s="47"/>
      <c r="HN522" s="47"/>
      <c r="HO522" s="47"/>
      <c r="HP522" s="47"/>
      <c r="HQ522" s="47"/>
      <c r="HR522" s="47"/>
      <c r="HS522" s="47"/>
    </row>
    <row r="523" spans="1:227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  <c r="AR523" s="47"/>
      <c r="AS523" s="47"/>
      <c r="AT523" s="47"/>
      <c r="AU523" s="47"/>
      <c r="AV523" s="47"/>
      <c r="AW523" s="47"/>
      <c r="AX523" s="47"/>
      <c r="AY523" s="47"/>
      <c r="AZ523" s="47"/>
      <c r="BA523" s="47"/>
      <c r="BB523" s="47"/>
      <c r="BC523" s="47"/>
      <c r="BD523" s="47"/>
      <c r="BE523" s="47"/>
      <c r="BF523" s="47"/>
      <c r="BG523" s="47"/>
      <c r="BH523" s="47"/>
      <c r="BI523" s="47"/>
      <c r="BJ523" s="47"/>
      <c r="BK523" s="47"/>
      <c r="BL523" s="47"/>
      <c r="BM523" s="47"/>
      <c r="BN523" s="47"/>
      <c r="BO523" s="47"/>
      <c r="BP523" s="47"/>
      <c r="BQ523" s="47"/>
      <c r="BR523" s="47"/>
      <c r="BS523" s="47"/>
      <c r="BT523" s="47"/>
      <c r="BU523" s="47"/>
      <c r="BV523" s="47"/>
      <c r="BW523" s="47"/>
      <c r="BX523" s="47"/>
      <c r="BY523" s="47"/>
      <c r="BZ523" s="47"/>
      <c r="CA523" s="47"/>
      <c r="CB523" s="47"/>
      <c r="CC523" s="47"/>
      <c r="CD523" s="47"/>
      <c r="CE523" s="47"/>
      <c r="CF523" s="47"/>
      <c r="CG523" s="47"/>
      <c r="CH523" s="47"/>
      <c r="CI523" s="47"/>
      <c r="CJ523" s="47"/>
      <c r="CK523" s="47"/>
      <c r="CL523" s="47"/>
      <c r="CM523" s="47"/>
      <c r="CN523" s="47"/>
      <c r="CO523" s="47"/>
      <c r="CP523" s="47"/>
      <c r="CQ523" s="47"/>
      <c r="CR523" s="47"/>
      <c r="CS523" s="47"/>
      <c r="CT523" s="47"/>
      <c r="CU523" s="47"/>
      <c r="CV523" s="47"/>
      <c r="CW523" s="47"/>
      <c r="CX523" s="47"/>
      <c r="CY523" s="47"/>
      <c r="CZ523" s="47"/>
      <c r="DA523" s="47"/>
      <c r="DB523" s="47"/>
      <c r="DC523" s="47"/>
      <c r="DD523" s="47"/>
      <c r="DE523" s="47"/>
      <c r="DF523" s="47"/>
      <c r="DG523" s="47"/>
      <c r="DH523" s="47"/>
      <c r="DI523" s="47"/>
      <c r="DJ523" s="47"/>
      <c r="DK523" s="47"/>
      <c r="DL523" s="47"/>
      <c r="DM523" s="47"/>
      <c r="DN523" s="47"/>
      <c r="DO523" s="47"/>
      <c r="DP523" s="47"/>
      <c r="DQ523" s="47"/>
      <c r="DR523" s="47"/>
      <c r="DS523" s="47"/>
      <c r="DT523" s="47"/>
      <c r="DU523" s="47"/>
      <c r="DV523" s="47"/>
      <c r="DW523" s="47"/>
      <c r="DX523" s="47"/>
      <c r="DY523" s="47"/>
      <c r="DZ523" s="47"/>
      <c r="EA523" s="47"/>
      <c r="EB523" s="47"/>
      <c r="EC523" s="47"/>
      <c r="ED523" s="47"/>
      <c r="EE523" s="47"/>
      <c r="EF523" s="47"/>
      <c r="EG523" s="47"/>
      <c r="EH523" s="47"/>
      <c r="EI523" s="47"/>
      <c r="EJ523" s="47"/>
      <c r="EK523" s="47"/>
      <c r="EL523" s="47"/>
      <c r="EM523" s="47"/>
      <c r="EN523" s="47"/>
      <c r="EO523" s="47"/>
      <c r="EP523" s="47"/>
      <c r="EQ523" s="47"/>
      <c r="ER523" s="47"/>
      <c r="ES523" s="47"/>
      <c r="ET523" s="47"/>
      <c r="EU523" s="47"/>
      <c r="EV523" s="47"/>
      <c r="EW523" s="47"/>
      <c r="EX523" s="47"/>
      <c r="EY523" s="47"/>
      <c r="EZ523" s="47"/>
      <c r="FA523" s="47"/>
      <c r="FB523" s="47"/>
      <c r="FC523" s="47"/>
      <c r="FD523" s="47"/>
      <c r="FE523" s="47"/>
      <c r="FF523" s="47"/>
      <c r="FG523" s="47"/>
      <c r="FH523" s="47"/>
      <c r="FI523" s="47"/>
      <c r="FJ523" s="47"/>
      <c r="FK523" s="47"/>
      <c r="FL523" s="47"/>
      <c r="FM523" s="47"/>
      <c r="FN523" s="47"/>
      <c r="FO523" s="47"/>
      <c r="FP523" s="47"/>
      <c r="FQ523" s="47"/>
      <c r="FR523" s="47"/>
      <c r="FS523" s="47"/>
      <c r="FT523" s="47"/>
      <c r="FU523" s="47"/>
      <c r="FV523" s="47"/>
      <c r="FW523" s="47"/>
      <c r="FX523" s="47"/>
      <c r="FY523" s="47"/>
      <c r="FZ523" s="47"/>
      <c r="GA523" s="47"/>
      <c r="GB523" s="47"/>
      <c r="GC523" s="47"/>
      <c r="GD523" s="47"/>
      <c r="GE523" s="47"/>
      <c r="GF523" s="47"/>
      <c r="GG523" s="47"/>
      <c r="GH523" s="47"/>
      <c r="GI523" s="47"/>
      <c r="GJ523" s="47"/>
      <c r="GK523" s="47"/>
      <c r="GL523" s="47"/>
      <c r="GM523" s="47"/>
      <c r="GN523" s="47"/>
      <c r="GO523" s="47"/>
      <c r="GP523" s="47"/>
      <c r="GQ523" s="47"/>
      <c r="GR523" s="47"/>
      <c r="GS523" s="47"/>
      <c r="GT523" s="47"/>
      <c r="GU523" s="47"/>
      <c r="GV523" s="47"/>
      <c r="GW523" s="47"/>
      <c r="GX523" s="47"/>
      <c r="GY523" s="47"/>
      <c r="GZ523" s="47"/>
      <c r="HA523" s="47"/>
      <c r="HB523" s="47"/>
      <c r="HC523" s="47"/>
      <c r="HD523" s="47"/>
      <c r="HE523" s="47"/>
      <c r="HF523" s="47"/>
      <c r="HG523" s="47"/>
      <c r="HH523" s="47"/>
      <c r="HI523" s="47"/>
      <c r="HJ523" s="47"/>
      <c r="HK523" s="47"/>
      <c r="HL523" s="47"/>
      <c r="HM523" s="47"/>
      <c r="HN523" s="47"/>
      <c r="HO523" s="47"/>
      <c r="HP523" s="47"/>
      <c r="HQ523" s="47"/>
      <c r="HR523" s="47"/>
      <c r="HS523" s="47"/>
    </row>
    <row r="524" spans="1:227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  <c r="AD524" s="47"/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  <c r="AR524" s="47"/>
      <c r="AS524" s="47"/>
      <c r="AT524" s="47"/>
      <c r="AU524" s="47"/>
      <c r="AV524" s="47"/>
      <c r="AW524" s="47"/>
      <c r="AX524" s="47"/>
      <c r="AY524" s="47"/>
      <c r="AZ524" s="47"/>
      <c r="BA524" s="47"/>
      <c r="BB524" s="47"/>
      <c r="BC524" s="47"/>
      <c r="BD524" s="47"/>
      <c r="BE524" s="47"/>
      <c r="BF524" s="47"/>
      <c r="BG524" s="47"/>
      <c r="BH524" s="47"/>
      <c r="BI524" s="47"/>
      <c r="BJ524" s="47"/>
      <c r="BK524" s="47"/>
      <c r="BL524" s="47"/>
      <c r="BM524" s="47"/>
      <c r="BN524" s="47"/>
      <c r="BO524" s="47"/>
      <c r="BP524" s="47"/>
      <c r="BQ524" s="47"/>
      <c r="BR524" s="47"/>
      <c r="BS524" s="47"/>
      <c r="BT524" s="47"/>
      <c r="BU524" s="47"/>
      <c r="BV524" s="47"/>
      <c r="BW524" s="47"/>
      <c r="BX524" s="47"/>
      <c r="BY524" s="47"/>
      <c r="BZ524" s="47"/>
      <c r="CA524" s="47"/>
      <c r="CB524" s="47"/>
      <c r="CC524" s="47"/>
      <c r="CD524" s="47"/>
      <c r="CE524" s="47"/>
      <c r="CF524" s="47"/>
      <c r="CG524" s="47"/>
      <c r="CH524" s="47"/>
      <c r="CI524" s="47"/>
      <c r="CJ524" s="47"/>
      <c r="CK524" s="47"/>
      <c r="CL524" s="47"/>
      <c r="CM524" s="47"/>
      <c r="CN524" s="47"/>
      <c r="CO524" s="47"/>
      <c r="CP524" s="47"/>
      <c r="CQ524" s="47"/>
      <c r="CR524" s="47"/>
      <c r="CS524" s="47"/>
      <c r="CT524" s="47"/>
      <c r="CU524" s="47"/>
      <c r="CV524" s="47"/>
      <c r="CW524" s="47"/>
      <c r="CX524" s="47"/>
      <c r="CY524" s="47"/>
      <c r="CZ524" s="47"/>
      <c r="DA524" s="47"/>
      <c r="DB524" s="47"/>
      <c r="DC524" s="47"/>
      <c r="DD524" s="47"/>
      <c r="DE524" s="47"/>
      <c r="DF524" s="47"/>
      <c r="DG524" s="47"/>
      <c r="DH524" s="47"/>
      <c r="DI524" s="47"/>
      <c r="DJ524" s="47"/>
      <c r="DK524" s="47"/>
      <c r="DL524" s="47"/>
      <c r="DM524" s="47"/>
      <c r="DN524" s="47"/>
      <c r="DO524" s="47"/>
      <c r="DP524" s="47"/>
      <c r="DQ524" s="47"/>
      <c r="DR524" s="47"/>
      <c r="DS524" s="47"/>
      <c r="DT524" s="47"/>
      <c r="DU524" s="47"/>
      <c r="DV524" s="47"/>
      <c r="DW524" s="47"/>
      <c r="DX524" s="47"/>
      <c r="DY524" s="47"/>
      <c r="DZ524" s="47"/>
      <c r="EA524" s="47"/>
      <c r="EB524" s="47"/>
      <c r="EC524" s="47"/>
      <c r="ED524" s="47"/>
      <c r="EE524" s="47"/>
      <c r="EF524" s="47"/>
      <c r="EG524" s="47"/>
      <c r="EH524" s="47"/>
      <c r="EI524" s="47"/>
      <c r="EJ524" s="47"/>
      <c r="EK524" s="47"/>
      <c r="EL524" s="47"/>
      <c r="EM524" s="47"/>
      <c r="EN524" s="47"/>
      <c r="EO524" s="47"/>
      <c r="EP524" s="47"/>
      <c r="EQ524" s="47"/>
      <c r="ER524" s="47"/>
      <c r="ES524" s="47"/>
      <c r="ET524" s="47"/>
      <c r="EU524" s="47"/>
      <c r="EV524" s="47"/>
      <c r="EW524" s="47"/>
      <c r="EX524" s="47"/>
      <c r="EY524" s="47"/>
      <c r="EZ524" s="47"/>
      <c r="FA524" s="47"/>
      <c r="FB524" s="47"/>
      <c r="FC524" s="47"/>
      <c r="FD524" s="47"/>
      <c r="FE524" s="47"/>
      <c r="FF524" s="47"/>
      <c r="FG524" s="47"/>
      <c r="FH524" s="47"/>
      <c r="FI524" s="47"/>
      <c r="FJ524" s="47"/>
      <c r="FK524" s="47"/>
      <c r="FL524" s="47"/>
      <c r="FM524" s="47"/>
      <c r="FN524" s="47"/>
      <c r="FO524" s="47"/>
      <c r="FP524" s="47"/>
      <c r="FQ524" s="47"/>
      <c r="FR524" s="47"/>
      <c r="FS524" s="47"/>
      <c r="FT524" s="47"/>
      <c r="FU524" s="47"/>
      <c r="FV524" s="47"/>
      <c r="FW524" s="47"/>
      <c r="FX524" s="47"/>
      <c r="FY524" s="47"/>
      <c r="FZ524" s="47"/>
      <c r="GA524" s="47"/>
      <c r="GB524" s="47"/>
      <c r="GC524" s="47"/>
      <c r="GD524" s="47"/>
      <c r="GE524" s="47"/>
      <c r="GF524" s="47"/>
      <c r="GG524" s="47"/>
      <c r="GH524" s="47"/>
      <c r="GI524" s="47"/>
      <c r="GJ524" s="47"/>
      <c r="GK524" s="47"/>
      <c r="GL524" s="47"/>
      <c r="GM524" s="47"/>
      <c r="GN524" s="47"/>
      <c r="GO524" s="47"/>
      <c r="GP524" s="47"/>
      <c r="GQ524" s="47"/>
      <c r="GR524" s="47"/>
      <c r="GS524" s="47"/>
      <c r="GT524" s="47"/>
      <c r="GU524" s="47"/>
      <c r="GV524" s="47"/>
      <c r="GW524" s="47"/>
      <c r="GX524" s="47"/>
      <c r="GY524" s="47"/>
      <c r="GZ524" s="47"/>
      <c r="HA524" s="47"/>
      <c r="HB524" s="47"/>
      <c r="HC524" s="47"/>
      <c r="HD524" s="47"/>
      <c r="HE524" s="47"/>
      <c r="HF524" s="47"/>
      <c r="HG524" s="47"/>
      <c r="HH524" s="47"/>
      <c r="HI524" s="47"/>
      <c r="HJ524" s="47"/>
      <c r="HK524" s="47"/>
      <c r="HL524" s="47"/>
      <c r="HM524" s="47"/>
      <c r="HN524" s="47"/>
      <c r="HO524" s="47"/>
      <c r="HP524" s="47"/>
      <c r="HQ524" s="47"/>
      <c r="HR524" s="47"/>
      <c r="HS524" s="47"/>
    </row>
    <row r="525" spans="1:227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  <c r="AR525" s="47"/>
      <c r="AS525" s="47"/>
      <c r="AT525" s="47"/>
      <c r="AU525" s="47"/>
      <c r="AV525" s="47"/>
      <c r="AW525" s="47"/>
      <c r="AX525" s="47"/>
      <c r="AY525" s="47"/>
      <c r="AZ525" s="47"/>
      <c r="BA525" s="47"/>
      <c r="BB525" s="47"/>
      <c r="BC525" s="47"/>
      <c r="BD525" s="47"/>
      <c r="BE525" s="47"/>
      <c r="BF525" s="47"/>
      <c r="BG525" s="47"/>
      <c r="BH525" s="47"/>
      <c r="BI525" s="47"/>
      <c r="BJ525" s="47"/>
      <c r="BK525" s="47"/>
      <c r="BL525" s="47"/>
      <c r="BM525" s="47"/>
      <c r="BN525" s="47"/>
      <c r="BO525" s="47"/>
      <c r="BP525" s="47"/>
      <c r="BQ525" s="47"/>
      <c r="BR525" s="47"/>
      <c r="BS525" s="47"/>
      <c r="BT525" s="47"/>
      <c r="BU525" s="47"/>
      <c r="BV525" s="47"/>
      <c r="BW525" s="47"/>
      <c r="BX525" s="47"/>
      <c r="BY525" s="47"/>
      <c r="BZ525" s="47"/>
      <c r="CA525" s="47"/>
      <c r="CB525" s="47"/>
      <c r="CC525" s="47"/>
      <c r="CD525" s="47"/>
      <c r="CE525" s="47"/>
      <c r="CF525" s="47"/>
      <c r="CG525" s="47"/>
      <c r="CH525" s="47"/>
      <c r="CI525" s="47"/>
      <c r="CJ525" s="47"/>
      <c r="CK525" s="47"/>
      <c r="CL525" s="47"/>
      <c r="CM525" s="47"/>
      <c r="CN525" s="47"/>
      <c r="CO525" s="47"/>
      <c r="CP525" s="47"/>
      <c r="CQ525" s="47"/>
      <c r="CR525" s="47"/>
      <c r="CS525" s="47"/>
      <c r="CT525" s="47"/>
      <c r="CU525" s="47"/>
      <c r="CV525" s="47"/>
      <c r="CW525" s="47"/>
      <c r="CX525" s="47"/>
      <c r="CY525" s="47"/>
      <c r="CZ525" s="47"/>
      <c r="DA525" s="47"/>
      <c r="DB525" s="47"/>
      <c r="DC525" s="47"/>
      <c r="DD525" s="47"/>
      <c r="DE525" s="47"/>
      <c r="DF525" s="47"/>
      <c r="DG525" s="47"/>
      <c r="DH525" s="47"/>
      <c r="DI525" s="47"/>
      <c r="DJ525" s="47"/>
      <c r="DK525" s="47"/>
      <c r="DL525" s="47"/>
      <c r="DM525" s="47"/>
      <c r="DN525" s="47"/>
      <c r="DO525" s="47"/>
      <c r="DP525" s="47"/>
      <c r="DQ525" s="47"/>
      <c r="DR525" s="47"/>
      <c r="DS525" s="47"/>
      <c r="DT525" s="47"/>
      <c r="DU525" s="47"/>
      <c r="DV525" s="47"/>
      <c r="DW525" s="47"/>
      <c r="DX525" s="47"/>
      <c r="DY525" s="47"/>
      <c r="DZ525" s="47"/>
      <c r="EA525" s="47"/>
      <c r="EB525" s="47"/>
      <c r="EC525" s="47"/>
      <c r="ED525" s="47"/>
      <c r="EE525" s="47"/>
      <c r="EF525" s="47"/>
      <c r="EG525" s="47"/>
      <c r="EH525" s="47"/>
      <c r="EI525" s="47"/>
      <c r="EJ525" s="47"/>
      <c r="EK525" s="47"/>
      <c r="EL525" s="47"/>
      <c r="EM525" s="47"/>
      <c r="EN525" s="47"/>
      <c r="EO525" s="47"/>
      <c r="EP525" s="47"/>
      <c r="EQ525" s="47"/>
      <c r="ER525" s="47"/>
      <c r="ES525" s="47"/>
      <c r="ET525" s="47"/>
      <c r="EU525" s="47"/>
      <c r="EV525" s="47"/>
      <c r="EW525" s="47"/>
      <c r="EX525" s="47"/>
      <c r="EY525" s="47"/>
      <c r="EZ525" s="47"/>
      <c r="FA525" s="47"/>
      <c r="FB525" s="47"/>
      <c r="FC525" s="47"/>
      <c r="FD525" s="47"/>
      <c r="FE525" s="47"/>
      <c r="FF525" s="47"/>
      <c r="FG525" s="47"/>
      <c r="FH525" s="47"/>
      <c r="FI525" s="47"/>
      <c r="FJ525" s="47"/>
      <c r="FK525" s="47"/>
      <c r="FL525" s="47"/>
      <c r="FM525" s="47"/>
      <c r="FN525" s="47"/>
      <c r="FO525" s="47"/>
      <c r="FP525" s="47"/>
      <c r="FQ525" s="47"/>
      <c r="FR525" s="47"/>
      <c r="FS525" s="47"/>
      <c r="FT525" s="47"/>
      <c r="FU525" s="47"/>
      <c r="FV525" s="47"/>
      <c r="FW525" s="47"/>
      <c r="FX525" s="47"/>
      <c r="FY525" s="47"/>
      <c r="FZ525" s="47"/>
      <c r="GA525" s="47"/>
      <c r="GB525" s="47"/>
      <c r="GC525" s="47"/>
      <c r="GD525" s="47"/>
      <c r="GE525" s="47"/>
      <c r="GF525" s="47"/>
      <c r="GG525" s="47"/>
      <c r="GH525" s="47"/>
      <c r="GI525" s="47"/>
      <c r="GJ525" s="47"/>
      <c r="GK525" s="47"/>
      <c r="GL525" s="47"/>
      <c r="GM525" s="47"/>
      <c r="GN525" s="47"/>
      <c r="GO525" s="47"/>
      <c r="GP525" s="47"/>
      <c r="GQ525" s="47"/>
      <c r="GR525" s="47"/>
      <c r="GS525" s="47"/>
      <c r="GT525" s="47"/>
      <c r="GU525" s="47"/>
      <c r="GV525" s="47"/>
      <c r="GW525" s="47"/>
      <c r="GX525" s="47"/>
      <c r="GY525" s="47"/>
      <c r="GZ525" s="47"/>
      <c r="HA525" s="47"/>
      <c r="HB525" s="47"/>
      <c r="HC525" s="47"/>
      <c r="HD525" s="47"/>
      <c r="HE525" s="47"/>
      <c r="HF525" s="47"/>
      <c r="HG525" s="47"/>
      <c r="HH525" s="47"/>
      <c r="HI525" s="47"/>
      <c r="HJ525" s="47"/>
      <c r="HK525" s="47"/>
      <c r="HL525" s="47"/>
      <c r="HM525" s="47"/>
      <c r="HN525" s="47"/>
      <c r="HO525" s="47"/>
      <c r="HP525" s="47"/>
      <c r="HQ525" s="47"/>
      <c r="HR525" s="47"/>
      <c r="HS525" s="47"/>
    </row>
    <row r="526" spans="1:227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  <c r="AD526" s="47"/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  <c r="AR526" s="47"/>
      <c r="AS526" s="47"/>
      <c r="AT526" s="47"/>
      <c r="AU526" s="47"/>
      <c r="AV526" s="47"/>
      <c r="AW526" s="47"/>
      <c r="AX526" s="47"/>
      <c r="AY526" s="47"/>
      <c r="AZ526" s="47"/>
      <c r="BA526" s="47"/>
      <c r="BB526" s="47"/>
      <c r="BC526" s="47"/>
      <c r="BD526" s="47"/>
      <c r="BE526" s="47"/>
      <c r="BF526" s="47"/>
      <c r="BG526" s="47"/>
      <c r="BH526" s="47"/>
      <c r="BI526" s="47"/>
      <c r="BJ526" s="47"/>
      <c r="BK526" s="47"/>
      <c r="BL526" s="47"/>
      <c r="BM526" s="47"/>
      <c r="BN526" s="47"/>
      <c r="BO526" s="47"/>
      <c r="BP526" s="47"/>
      <c r="BQ526" s="47"/>
      <c r="BR526" s="47"/>
      <c r="BS526" s="47"/>
      <c r="BT526" s="47"/>
      <c r="BU526" s="47"/>
      <c r="BV526" s="47"/>
      <c r="BW526" s="47"/>
      <c r="BX526" s="47"/>
      <c r="BY526" s="47"/>
      <c r="BZ526" s="47"/>
      <c r="CA526" s="47"/>
      <c r="CB526" s="47"/>
      <c r="CC526" s="47"/>
      <c r="CD526" s="47"/>
      <c r="CE526" s="47"/>
      <c r="CF526" s="47"/>
      <c r="CG526" s="47"/>
      <c r="CH526" s="47"/>
      <c r="CI526" s="47"/>
      <c r="CJ526" s="47"/>
      <c r="CK526" s="47"/>
      <c r="CL526" s="47"/>
      <c r="CM526" s="47"/>
      <c r="CN526" s="47"/>
      <c r="CO526" s="47"/>
      <c r="CP526" s="47"/>
      <c r="CQ526" s="47"/>
      <c r="CR526" s="47"/>
      <c r="CS526" s="47"/>
      <c r="CT526" s="47"/>
      <c r="CU526" s="47"/>
      <c r="CV526" s="47"/>
      <c r="CW526" s="47"/>
      <c r="CX526" s="47"/>
      <c r="CY526" s="47"/>
      <c r="CZ526" s="47"/>
      <c r="DA526" s="47"/>
      <c r="DB526" s="47"/>
      <c r="DC526" s="47"/>
      <c r="DD526" s="47"/>
      <c r="DE526" s="47"/>
      <c r="DF526" s="47"/>
      <c r="DG526" s="47"/>
      <c r="DH526" s="47"/>
      <c r="DI526" s="47"/>
      <c r="DJ526" s="47"/>
      <c r="DK526" s="47"/>
      <c r="DL526" s="47"/>
      <c r="DM526" s="47"/>
      <c r="DN526" s="47"/>
      <c r="DO526" s="47"/>
      <c r="DP526" s="47"/>
      <c r="DQ526" s="47"/>
      <c r="DR526" s="47"/>
      <c r="DS526" s="47"/>
      <c r="DT526" s="47"/>
      <c r="DU526" s="47"/>
      <c r="DV526" s="47"/>
      <c r="DW526" s="47"/>
      <c r="DX526" s="47"/>
      <c r="DY526" s="47"/>
      <c r="DZ526" s="47"/>
      <c r="EA526" s="47"/>
      <c r="EB526" s="47"/>
      <c r="EC526" s="47"/>
      <c r="ED526" s="47"/>
      <c r="EE526" s="47"/>
      <c r="EF526" s="47"/>
      <c r="EG526" s="47"/>
      <c r="EH526" s="47"/>
      <c r="EI526" s="47"/>
      <c r="EJ526" s="47"/>
      <c r="EK526" s="47"/>
      <c r="EL526" s="47"/>
      <c r="EM526" s="47"/>
      <c r="EN526" s="47"/>
      <c r="EO526" s="47"/>
      <c r="EP526" s="47"/>
      <c r="EQ526" s="47"/>
      <c r="ER526" s="47"/>
      <c r="ES526" s="47"/>
      <c r="ET526" s="47"/>
      <c r="EU526" s="47"/>
      <c r="EV526" s="47"/>
      <c r="EW526" s="47"/>
      <c r="EX526" s="47"/>
      <c r="EY526" s="47"/>
      <c r="EZ526" s="47"/>
      <c r="FA526" s="47"/>
      <c r="FB526" s="47"/>
      <c r="FC526" s="47"/>
      <c r="FD526" s="47"/>
      <c r="FE526" s="47"/>
      <c r="FF526" s="47"/>
      <c r="FG526" s="47"/>
      <c r="FH526" s="47"/>
      <c r="FI526" s="47"/>
      <c r="FJ526" s="47"/>
      <c r="FK526" s="47"/>
      <c r="FL526" s="47"/>
      <c r="FM526" s="47"/>
      <c r="FN526" s="47"/>
      <c r="FO526" s="47"/>
      <c r="FP526" s="47"/>
      <c r="FQ526" s="47"/>
      <c r="FR526" s="47"/>
      <c r="FS526" s="47"/>
      <c r="FT526" s="47"/>
      <c r="FU526" s="47"/>
      <c r="FV526" s="47"/>
      <c r="FW526" s="47"/>
      <c r="FX526" s="47"/>
      <c r="FY526" s="47"/>
      <c r="FZ526" s="47"/>
      <c r="GA526" s="47"/>
      <c r="GB526" s="47"/>
      <c r="GC526" s="47"/>
      <c r="GD526" s="47"/>
      <c r="GE526" s="47"/>
      <c r="GF526" s="47"/>
      <c r="GG526" s="47"/>
      <c r="GH526" s="47"/>
      <c r="GI526" s="47"/>
      <c r="GJ526" s="47"/>
      <c r="GK526" s="47"/>
      <c r="GL526" s="47"/>
      <c r="GM526" s="47"/>
      <c r="GN526" s="47"/>
      <c r="GO526" s="47"/>
      <c r="GP526" s="47"/>
      <c r="GQ526" s="47"/>
      <c r="GR526" s="47"/>
      <c r="GS526" s="47"/>
      <c r="GT526" s="47"/>
      <c r="GU526" s="47"/>
      <c r="GV526" s="47"/>
      <c r="GW526" s="47"/>
      <c r="GX526" s="47"/>
      <c r="GY526" s="47"/>
      <c r="GZ526" s="47"/>
      <c r="HA526" s="47"/>
      <c r="HB526" s="47"/>
      <c r="HC526" s="47"/>
      <c r="HD526" s="47"/>
      <c r="HE526" s="47"/>
      <c r="HF526" s="47"/>
      <c r="HG526" s="47"/>
      <c r="HH526" s="47"/>
      <c r="HI526" s="47"/>
      <c r="HJ526" s="47"/>
      <c r="HK526" s="47"/>
      <c r="HL526" s="47"/>
      <c r="HM526" s="47"/>
      <c r="HN526" s="47"/>
      <c r="HO526" s="47"/>
      <c r="HP526" s="47"/>
      <c r="HQ526" s="47"/>
      <c r="HR526" s="47"/>
      <c r="HS526" s="47"/>
    </row>
    <row r="527" spans="1:227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  <c r="AR527" s="47"/>
      <c r="AS527" s="47"/>
      <c r="AT527" s="47"/>
      <c r="AU527" s="47"/>
      <c r="AV527" s="47"/>
      <c r="AW527" s="47"/>
      <c r="AX527" s="47"/>
      <c r="AY527" s="47"/>
      <c r="AZ527" s="47"/>
      <c r="BA527" s="47"/>
      <c r="BB527" s="47"/>
      <c r="BC527" s="47"/>
      <c r="BD527" s="47"/>
      <c r="BE527" s="47"/>
      <c r="BF527" s="47"/>
      <c r="BG527" s="47"/>
      <c r="BH527" s="47"/>
      <c r="BI527" s="47"/>
      <c r="BJ527" s="47"/>
      <c r="BK527" s="47"/>
      <c r="BL527" s="47"/>
      <c r="BM527" s="47"/>
      <c r="BN527" s="47"/>
      <c r="BO527" s="47"/>
      <c r="BP527" s="47"/>
      <c r="BQ527" s="47"/>
      <c r="BR527" s="47"/>
      <c r="BS527" s="47"/>
      <c r="BT527" s="47"/>
      <c r="BU527" s="47"/>
      <c r="BV527" s="47"/>
      <c r="BW527" s="47"/>
      <c r="BX527" s="47"/>
      <c r="BY527" s="47"/>
      <c r="BZ527" s="47"/>
      <c r="CA527" s="47"/>
      <c r="CB527" s="47"/>
      <c r="CC527" s="47"/>
      <c r="CD527" s="47"/>
      <c r="CE527" s="47"/>
      <c r="CF527" s="47"/>
      <c r="CG527" s="47"/>
      <c r="CH527" s="47"/>
      <c r="CI527" s="47"/>
      <c r="CJ527" s="47"/>
      <c r="CK527" s="47"/>
      <c r="CL527" s="47"/>
      <c r="CM527" s="47"/>
      <c r="CN527" s="47"/>
      <c r="CO527" s="47"/>
      <c r="CP527" s="47"/>
      <c r="CQ527" s="47"/>
      <c r="CR527" s="47"/>
      <c r="CS527" s="47"/>
      <c r="CT527" s="47"/>
      <c r="CU527" s="47"/>
      <c r="CV527" s="47"/>
      <c r="CW527" s="47"/>
      <c r="CX527" s="47"/>
      <c r="CY527" s="47"/>
      <c r="CZ527" s="47"/>
      <c r="DA527" s="47"/>
      <c r="DB527" s="47"/>
      <c r="DC527" s="47"/>
      <c r="DD527" s="47"/>
      <c r="DE527" s="47"/>
      <c r="DF527" s="47"/>
      <c r="DG527" s="47"/>
      <c r="DH527" s="47"/>
      <c r="DI527" s="47"/>
      <c r="DJ527" s="47"/>
      <c r="DK527" s="47"/>
      <c r="DL527" s="47"/>
      <c r="DM527" s="47"/>
      <c r="DN527" s="47"/>
      <c r="DO527" s="47"/>
      <c r="DP527" s="47"/>
      <c r="DQ527" s="47"/>
      <c r="DR527" s="47"/>
      <c r="DS527" s="47"/>
      <c r="DT527" s="47"/>
      <c r="DU527" s="47"/>
      <c r="DV527" s="47"/>
      <c r="DW527" s="47"/>
      <c r="DX527" s="47"/>
      <c r="DY527" s="47"/>
      <c r="DZ527" s="47"/>
      <c r="EA527" s="47"/>
      <c r="EB527" s="47"/>
      <c r="EC527" s="47"/>
      <c r="ED527" s="47"/>
      <c r="EE527" s="47"/>
      <c r="EF527" s="47"/>
      <c r="EG527" s="47"/>
      <c r="EH527" s="47"/>
      <c r="EI527" s="47"/>
      <c r="EJ527" s="47"/>
      <c r="EK527" s="47"/>
      <c r="EL527" s="47"/>
      <c r="EM527" s="47"/>
      <c r="EN527" s="47"/>
      <c r="EO527" s="47"/>
      <c r="EP527" s="47"/>
      <c r="EQ527" s="47"/>
      <c r="ER527" s="47"/>
      <c r="ES527" s="47"/>
      <c r="ET527" s="47"/>
      <c r="EU527" s="47"/>
      <c r="EV527" s="47"/>
      <c r="EW527" s="47"/>
      <c r="EX527" s="47"/>
      <c r="EY527" s="47"/>
      <c r="EZ527" s="47"/>
      <c r="FA527" s="47"/>
      <c r="FB527" s="47"/>
      <c r="FC527" s="47"/>
      <c r="FD527" s="47"/>
      <c r="FE527" s="47"/>
      <c r="FF527" s="47"/>
      <c r="FG527" s="47"/>
      <c r="FH527" s="47"/>
      <c r="FI527" s="47"/>
      <c r="FJ527" s="47"/>
      <c r="FK527" s="47"/>
      <c r="FL527" s="47"/>
      <c r="FM527" s="47"/>
      <c r="FN527" s="47"/>
      <c r="FO527" s="47"/>
      <c r="FP527" s="47"/>
      <c r="FQ527" s="47"/>
      <c r="FR527" s="47"/>
      <c r="FS527" s="47"/>
      <c r="FT527" s="47"/>
      <c r="FU527" s="47"/>
      <c r="FV527" s="47"/>
      <c r="FW527" s="47"/>
      <c r="FX527" s="47"/>
      <c r="FY527" s="47"/>
      <c r="FZ527" s="47"/>
      <c r="GA527" s="47"/>
      <c r="GB527" s="47"/>
      <c r="GC527" s="47"/>
      <c r="GD527" s="47"/>
      <c r="GE527" s="47"/>
      <c r="GF527" s="47"/>
      <c r="GG527" s="47"/>
      <c r="GH527" s="47"/>
      <c r="GI527" s="47"/>
      <c r="GJ527" s="47"/>
      <c r="GK527" s="47"/>
      <c r="GL527" s="47"/>
      <c r="GM527" s="47"/>
      <c r="GN527" s="47"/>
      <c r="GO527" s="47"/>
      <c r="GP527" s="47"/>
      <c r="GQ527" s="47"/>
      <c r="GR527" s="47"/>
      <c r="GS527" s="47"/>
      <c r="GT527" s="47"/>
      <c r="GU527" s="47"/>
      <c r="GV527" s="47"/>
      <c r="GW527" s="47"/>
      <c r="GX527" s="47"/>
      <c r="GY527" s="47"/>
      <c r="GZ527" s="47"/>
      <c r="HA527" s="47"/>
      <c r="HB527" s="47"/>
      <c r="HC527" s="47"/>
      <c r="HD527" s="47"/>
      <c r="HE527" s="47"/>
      <c r="HF527" s="47"/>
      <c r="HG527" s="47"/>
      <c r="HH527" s="47"/>
      <c r="HI527" s="47"/>
      <c r="HJ527" s="47"/>
      <c r="HK527" s="47"/>
      <c r="HL527" s="47"/>
      <c r="HM527" s="47"/>
      <c r="HN527" s="47"/>
      <c r="HO527" s="47"/>
      <c r="HP527" s="47"/>
      <c r="HQ527" s="47"/>
      <c r="HR527" s="47"/>
      <c r="HS527" s="47"/>
    </row>
    <row r="528" spans="1:227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  <c r="AR528" s="47"/>
      <c r="AS528" s="47"/>
      <c r="AT528" s="47"/>
      <c r="AU528" s="47"/>
      <c r="AV528" s="47"/>
      <c r="AW528" s="47"/>
      <c r="AX528" s="47"/>
      <c r="AY528" s="47"/>
      <c r="AZ528" s="47"/>
      <c r="BA528" s="47"/>
      <c r="BB528" s="47"/>
      <c r="BC528" s="47"/>
      <c r="BD528" s="47"/>
      <c r="BE528" s="47"/>
      <c r="BF528" s="47"/>
      <c r="BG528" s="47"/>
      <c r="BH528" s="47"/>
      <c r="BI528" s="47"/>
      <c r="BJ528" s="47"/>
      <c r="BK528" s="47"/>
      <c r="BL528" s="47"/>
      <c r="BM528" s="47"/>
      <c r="BN528" s="47"/>
      <c r="BO528" s="47"/>
      <c r="BP528" s="47"/>
      <c r="BQ528" s="47"/>
      <c r="BR528" s="47"/>
      <c r="BS528" s="47"/>
      <c r="BT528" s="47"/>
      <c r="BU528" s="47"/>
      <c r="BV528" s="47"/>
      <c r="BW528" s="47"/>
      <c r="BX528" s="47"/>
      <c r="BY528" s="47"/>
      <c r="BZ528" s="47"/>
      <c r="CA528" s="47"/>
      <c r="CB528" s="47"/>
      <c r="CC528" s="47"/>
      <c r="CD528" s="47"/>
      <c r="CE528" s="47"/>
      <c r="CF528" s="47"/>
      <c r="CG528" s="47"/>
      <c r="CH528" s="47"/>
      <c r="CI528" s="47"/>
      <c r="CJ528" s="47"/>
      <c r="CK528" s="47"/>
      <c r="CL528" s="47"/>
      <c r="CM528" s="47"/>
      <c r="CN528" s="47"/>
      <c r="CO528" s="47"/>
      <c r="CP528" s="47"/>
      <c r="CQ528" s="47"/>
      <c r="CR528" s="47"/>
      <c r="CS528" s="47"/>
      <c r="CT528" s="47"/>
      <c r="CU528" s="47"/>
      <c r="CV528" s="47"/>
      <c r="CW528" s="47"/>
      <c r="CX528" s="47"/>
      <c r="CY528" s="47"/>
      <c r="CZ528" s="47"/>
      <c r="DA528" s="47"/>
      <c r="DB528" s="47"/>
      <c r="DC528" s="47"/>
      <c r="DD528" s="47"/>
      <c r="DE528" s="47"/>
      <c r="DF528" s="47"/>
      <c r="DG528" s="47"/>
      <c r="DH528" s="47"/>
      <c r="DI528" s="47"/>
      <c r="DJ528" s="47"/>
      <c r="DK528" s="47"/>
      <c r="DL528" s="47"/>
      <c r="DM528" s="47"/>
      <c r="DN528" s="47"/>
      <c r="DO528" s="47"/>
      <c r="DP528" s="47"/>
      <c r="DQ528" s="47"/>
      <c r="DR528" s="47"/>
      <c r="DS528" s="47"/>
      <c r="DT528" s="47"/>
      <c r="DU528" s="47"/>
      <c r="DV528" s="47"/>
      <c r="DW528" s="47"/>
      <c r="DX528" s="47"/>
      <c r="DY528" s="47"/>
      <c r="DZ528" s="47"/>
      <c r="EA528" s="47"/>
      <c r="EB528" s="47"/>
      <c r="EC528" s="47"/>
      <c r="ED528" s="47"/>
      <c r="EE528" s="47"/>
      <c r="EF528" s="47"/>
      <c r="EG528" s="47"/>
      <c r="EH528" s="47"/>
      <c r="EI528" s="47"/>
      <c r="EJ528" s="47"/>
      <c r="EK528" s="47"/>
      <c r="EL528" s="47"/>
      <c r="EM528" s="47"/>
      <c r="EN528" s="47"/>
      <c r="EO528" s="47"/>
      <c r="EP528" s="47"/>
      <c r="EQ528" s="47"/>
      <c r="ER528" s="47"/>
      <c r="ES528" s="47"/>
      <c r="ET528" s="47"/>
      <c r="EU528" s="47"/>
      <c r="EV528" s="47"/>
      <c r="EW528" s="47"/>
      <c r="EX528" s="47"/>
      <c r="EY528" s="47"/>
      <c r="EZ528" s="47"/>
      <c r="FA528" s="47"/>
      <c r="FB528" s="47"/>
      <c r="FC528" s="47"/>
      <c r="FD528" s="47"/>
      <c r="FE528" s="47"/>
      <c r="FF528" s="47"/>
      <c r="FG528" s="47"/>
      <c r="FH528" s="47"/>
      <c r="FI528" s="47"/>
      <c r="FJ528" s="47"/>
      <c r="FK528" s="47"/>
      <c r="FL528" s="47"/>
      <c r="FM528" s="47"/>
      <c r="FN528" s="47"/>
      <c r="FO528" s="47"/>
      <c r="FP528" s="47"/>
      <c r="FQ528" s="47"/>
      <c r="FR528" s="47"/>
      <c r="FS528" s="47"/>
      <c r="FT528" s="47"/>
      <c r="FU528" s="47"/>
      <c r="FV528" s="47"/>
      <c r="FW528" s="47"/>
      <c r="FX528" s="47"/>
      <c r="FY528" s="47"/>
      <c r="FZ528" s="47"/>
      <c r="GA528" s="47"/>
      <c r="GB528" s="47"/>
      <c r="GC528" s="47"/>
      <c r="GD528" s="47"/>
      <c r="GE528" s="47"/>
      <c r="GF528" s="47"/>
      <c r="GG528" s="47"/>
      <c r="GH528" s="47"/>
      <c r="GI528" s="47"/>
      <c r="GJ528" s="47"/>
      <c r="GK528" s="47"/>
      <c r="GL528" s="47"/>
      <c r="GM528" s="47"/>
      <c r="GN528" s="47"/>
      <c r="GO528" s="47"/>
      <c r="GP528" s="47"/>
      <c r="GQ528" s="47"/>
      <c r="GR528" s="47"/>
      <c r="GS528" s="47"/>
      <c r="GT528" s="47"/>
      <c r="GU528" s="47"/>
      <c r="GV528" s="47"/>
      <c r="GW528" s="47"/>
      <c r="GX528" s="47"/>
      <c r="GY528" s="47"/>
      <c r="GZ528" s="47"/>
      <c r="HA528" s="47"/>
      <c r="HB528" s="47"/>
      <c r="HC528" s="47"/>
      <c r="HD528" s="47"/>
      <c r="HE528" s="47"/>
      <c r="HF528" s="47"/>
      <c r="HG528" s="47"/>
      <c r="HH528" s="47"/>
      <c r="HI528" s="47"/>
      <c r="HJ528" s="47"/>
      <c r="HK528" s="47"/>
      <c r="HL528" s="47"/>
      <c r="HM528" s="47"/>
      <c r="HN528" s="47"/>
      <c r="HO528" s="47"/>
      <c r="HP528" s="47"/>
      <c r="HQ528" s="47"/>
      <c r="HR528" s="47"/>
      <c r="HS528" s="47"/>
    </row>
    <row r="529" spans="1:227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7"/>
      <c r="AS529" s="47"/>
      <c r="AT529" s="47"/>
      <c r="AU529" s="47"/>
      <c r="AV529" s="47"/>
      <c r="AW529" s="47"/>
      <c r="AX529" s="47"/>
      <c r="AY529" s="47"/>
      <c r="AZ529" s="47"/>
      <c r="BA529" s="47"/>
      <c r="BB529" s="47"/>
      <c r="BC529" s="47"/>
      <c r="BD529" s="47"/>
      <c r="BE529" s="47"/>
      <c r="BF529" s="47"/>
      <c r="BG529" s="47"/>
      <c r="BH529" s="47"/>
      <c r="BI529" s="47"/>
      <c r="BJ529" s="47"/>
      <c r="BK529" s="47"/>
      <c r="BL529" s="47"/>
      <c r="BM529" s="47"/>
      <c r="BN529" s="47"/>
      <c r="BO529" s="47"/>
      <c r="BP529" s="47"/>
      <c r="BQ529" s="47"/>
      <c r="BR529" s="47"/>
      <c r="BS529" s="47"/>
      <c r="BT529" s="47"/>
      <c r="BU529" s="47"/>
      <c r="BV529" s="47"/>
      <c r="BW529" s="47"/>
      <c r="BX529" s="47"/>
      <c r="BY529" s="47"/>
      <c r="BZ529" s="47"/>
      <c r="CA529" s="47"/>
      <c r="CB529" s="47"/>
      <c r="CC529" s="47"/>
      <c r="CD529" s="47"/>
      <c r="CE529" s="47"/>
      <c r="CF529" s="47"/>
      <c r="CG529" s="47"/>
      <c r="CH529" s="47"/>
      <c r="CI529" s="47"/>
      <c r="CJ529" s="47"/>
      <c r="CK529" s="47"/>
      <c r="CL529" s="47"/>
      <c r="CM529" s="47"/>
      <c r="CN529" s="47"/>
      <c r="CO529" s="47"/>
      <c r="CP529" s="47"/>
      <c r="CQ529" s="47"/>
      <c r="CR529" s="47"/>
      <c r="CS529" s="47"/>
      <c r="CT529" s="47"/>
      <c r="CU529" s="47"/>
      <c r="CV529" s="47"/>
      <c r="CW529" s="47"/>
      <c r="CX529" s="47"/>
      <c r="CY529" s="47"/>
      <c r="CZ529" s="47"/>
      <c r="DA529" s="47"/>
      <c r="DB529" s="47"/>
      <c r="DC529" s="47"/>
      <c r="DD529" s="47"/>
      <c r="DE529" s="47"/>
      <c r="DF529" s="47"/>
      <c r="DG529" s="47"/>
      <c r="DH529" s="47"/>
      <c r="DI529" s="47"/>
      <c r="DJ529" s="47"/>
      <c r="DK529" s="47"/>
      <c r="DL529" s="47"/>
      <c r="DM529" s="47"/>
      <c r="DN529" s="47"/>
      <c r="DO529" s="47"/>
      <c r="DP529" s="47"/>
      <c r="DQ529" s="47"/>
      <c r="DR529" s="47"/>
      <c r="DS529" s="47"/>
      <c r="DT529" s="47"/>
      <c r="DU529" s="47"/>
      <c r="DV529" s="47"/>
      <c r="DW529" s="47"/>
      <c r="DX529" s="47"/>
      <c r="DY529" s="47"/>
      <c r="DZ529" s="47"/>
      <c r="EA529" s="47"/>
      <c r="EB529" s="47"/>
      <c r="EC529" s="47"/>
      <c r="ED529" s="47"/>
      <c r="EE529" s="47"/>
      <c r="EF529" s="47"/>
      <c r="EG529" s="47"/>
      <c r="EH529" s="47"/>
      <c r="EI529" s="47"/>
      <c r="EJ529" s="47"/>
      <c r="EK529" s="47"/>
      <c r="EL529" s="47"/>
      <c r="EM529" s="47"/>
      <c r="EN529" s="47"/>
      <c r="EO529" s="47"/>
      <c r="EP529" s="47"/>
      <c r="EQ529" s="47"/>
      <c r="ER529" s="47"/>
      <c r="ES529" s="47"/>
      <c r="ET529" s="47"/>
      <c r="EU529" s="47"/>
      <c r="EV529" s="47"/>
      <c r="EW529" s="47"/>
      <c r="EX529" s="47"/>
      <c r="EY529" s="47"/>
      <c r="EZ529" s="47"/>
      <c r="FA529" s="47"/>
      <c r="FB529" s="47"/>
      <c r="FC529" s="47"/>
      <c r="FD529" s="47"/>
      <c r="FE529" s="47"/>
      <c r="FF529" s="47"/>
      <c r="FG529" s="47"/>
      <c r="FH529" s="47"/>
      <c r="FI529" s="47"/>
      <c r="FJ529" s="47"/>
      <c r="FK529" s="47"/>
      <c r="FL529" s="47"/>
      <c r="FM529" s="47"/>
      <c r="FN529" s="47"/>
      <c r="FO529" s="47"/>
      <c r="FP529" s="47"/>
      <c r="FQ529" s="47"/>
      <c r="FR529" s="47"/>
      <c r="FS529" s="47"/>
      <c r="FT529" s="47"/>
      <c r="FU529" s="47"/>
      <c r="FV529" s="47"/>
      <c r="FW529" s="47"/>
      <c r="FX529" s="47"/>
      <c r="FY529" s="47"/>
      <c r="FZ529" s="47"/>
      <c r="GA529" s="47"/>
      <c r="GB529" s="47"/>
      <c r="GC529" s="47"/>
      <c r="GD529" s="47"/>
      <c r="GE529" s="47"/>
      <c r="GF529" s="47"/>
      <c r="GG529" s="47"/>
      <c r="GH529" s="47"/>
      <c r="GI529" s="47"/>
      <c r="GJ529" s="47"/>
      <c r="GK529" s="47"/>
      <c r="GL529" s="47"/>
      <c r="GM529" s="47"/>
      <c r="GN529" s="47"/>
      <c r="GO529" s="47"/>
      <c r="GP529" s="47"/>
      <c r="GQ529" s="47"/>
      <c r="GR529" s="47"/>
      <c r="GS529" s="47"/>
      <c r="GT529" s="47"/>
      <c r="GU529" s="47"/>
      <c r="GV529" s="47"/>
      <c r="GW529" s="47"/>
      <c r="GX529" s="47"/>
      <c r="GY529" s="47"/>
      <c r="GZ529" s="47"/>
      <c r="HA529" s="47"/>
      <c r="HB529" s="47"/>
      <c r="HC529" s="47"/>
      <c r="HD529" s="47"/>
      <c r="HE529" s="47"/>
      <c r="HF529" s="47"/>
      <c r="HG529" s="47"/>
      <c r="HH529" s="47"/>
      <c r="HI529" s="47"/>
      <c r="HJ529" s="47"/>
      <c r="HK529" s="47"/>
      <c r="HL529" s="47"/>
      <c r="HM529" s="47"/>
      <c r="HN529" s="47"/>
      <c r="HO529" s="47"/>
      <c r="HP529" s="47"/>
      <c r="HQ529" s="47"/>
      <c r="HR529" s="47"/>
      <c r="HS529" s="47"/>
    </row>
    <row r="530" spans="1:227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  <c r="AD530" s="47"/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  <c r="AR530" s="47"/>
      <c r="AS530" s="47"/>
      <c r="AT530" s="47"/>
      <c r="AU530" s="47"/>
      <c r="AV530" s="47"/>
      <c r="AW530" s="47"/>
      <c r="AX530" s="47"/>
      <c r="AY530" s="47"/>
      <c r="AZ530" s="47"/>
      <c r="BA530" s="47"/>
      <c r="BB530" s="47"/>
      <c r="BC530" s="47"/>
      <c r="BD530" s="47"/>
      <c r="BE530" s="47"/>
      <c r="BF530" s="47"/>
      <c r="BG530" s="47"/>
      <c r="BH530" s="47"/>
      <c r="BI530" s="47"/>
      <c r="BJ530" s="47"/>
      <c r="BK530" s="47"/>
      <c r="BL530" s="47"/>
      <c r="BM530" s="47"/>
      <c r="BN530" s="47"/>
      <c r="BO530" s="47"/>
      <c r="BP530" s="47"/>
      <c r="BQ530" s="47"/>
      <c r="BR530" s="47"/>
      <c r="BS530" s="47"/>
      <c r="BT530" s="47"/>
      <c r="BU530" s="47"/>
      <c r="BV530" s="47"/>
      <c r="BW530" s="47"/>
      <c r="BX530" s="47"/>
      <c r="BY530" s="47"/>
      <c r="BZ530" s="47"/>
      <c r="CA530" s="47"/>
      <c r="CB530" s="47"/>
      <c r="CC530" s="47"/>
      <c r="CD530" s="47"/>
      <c r="CE530" s="47"/>
      <c r="CF530" s="47"/>
      <c r="CG530" s="47"/>
      <c r="CH530" s="47"/>
      <c r="CI530" s="47"/>
      <c r="CJ530" s="47"/>
      <c r="CK530" s="47"/>
      <c r="CL530" s="47"/>
      <c r="CM530" s="47"/>
      <c r="CN530" s="47"/>
      <c r="CO530" s="47"/>
      <c r="CP530" s="47"/>
      <c r="CQ530" s="47"/>
      <c r="CR530" s="47"/>
      <c r="CS530" s="47"/>
      <c r="CT530" s="47"/>
      <c r="CU530" s="47"/>
      <c r="CV530" s="47"/>
      <c r="CW530" s="47"/>
      <c r="CX530" s="47"/>
      <c r="CY530" s="47"/>
      <c r="CZ530" s="47"/>
      <c r="DA530" s="47"/>
      <c r="DB530" s="47"/>
      <c r="DC530" s="47"/>
      <c r="DD530" s="47"/>
      <c r="DE530" s="47"/>
      <c r="DF530" s="47"/>
      <c r="DG530" s="47"/>
      <c r="DH530" s="47"/>
      <c r="DI530" s="47"/>
      <c r="DJ530" s="47"/>
      <c r="DK530" s="47"/>
      <c r="DL530" s="47"/>
      <c r="DM530" s="47"/>
      <c r="DN530" s="47"/>
      <c r="DO530" s="47"/>
      <c r="DP530" s="47"/>
      <c r="DQ530" s="47"/>
      <c r="DR530" s="47"/>
      <c r="DS530" s="47"/>
      <c r="DT530" s="47"/>
      <c r="DU530" s="47"/>
      <c r="DV530" s="47"/>
      <c r="DW530" s="47"/>
      <c r="DX530" s="47"/>
      <c r="DY530" s="47"/>
      <c r="DZ530" s="47"/>
      <c r="EA530" s="47"/>
      <c r="EB530" s="47"/>
      <c r="EC530" s="47"/>
      <c r="ED530" s="47"/>
      <c r="EE530" s="47"/>
      <c r="EF530" s="47"/>
      <c r="EG530" s="47"/>
      <c r="EH530" s="47"/>
      <c r="EI530" s="47"/>
      <c r="EJ530" s="47"/>
      <c r="EK530" s="47"/>
      <c r="EL530" s="47"/>
      <c r="EM530" s="47"/>
      <c r="EN530" s="47"/>
      <c r="EO530" s="47"/>
      <c r="EP530" s="47"/>
      <c r="EQ530" s="47"/>
      <c r="ER530" s="47"/>
      <c r="ES530" s="47"/>
      <c r="ET530" s="47"/>
      <c r="EU530" s="47"/>
      <c r="EV530" s="47"/>
      <c r="EW530" s="47"/>
      <c r="EX530" s="47"/>
      <c r="EY530" s="47"/>
      <c r="EZ530" s="47"/>
      <c r="FA530" s="47"/>
      <c r="FB530" s="47"/>
      <c r="FC530" s="47"/>
      <c r="FD530" s="47"/>
      <c r="FE530" s="47"/>
      <c r="FF530" s="47"/>
      <c r="FG530" s="47"/>
      <c r="FH530" s="47"/>
      <c r="FI530" s="47"/>
      <c r="FJ530" s="47"/>
      <c r="FK530" s="47"/>
      <c r="FL530" s="47"/>
      <c r="FM530" s="47"/>
      <c r="FN530" s="47"/>
      <c r="FO530" s="47"/>
      <c r="FP530" s="47"/>
      <c r="FQ530" s="47"/>
      <c r="FR530" s="47"/>
      <c r="FS530" s="47"/>
      <c r="FT530" s="47"/>
      <c r="FU530" s="47"/>
      <c r="FV530" s="47"/>
      <c r="FW530" s="47"/>
      <c r="FX530" s="47"/>
      <c r="FY530" s="47"/>
      <c r="FZ530" s="47"/>
      <c r="GA530" s="47"/>
      <c r="GB530" s="47"/>
      <c r="GC530" s="47"/>
      <c r="GD530" s="47"/>
      <c r="GE530" s="47"/>
      <c r="GF530" s="47"/>
      <c r="GG530" s="47"/>
      <c r="GH530" s="47"/>
      <c r="GI530" s="47"/>
      <c r="GJ530" s="47"/>
      <c r="GK530" s="47"/>
      <c r="GL530" s="47"/>
      <c r="GM530" s="47"/>
      <c r="GN530" s="47"/>
      <c r="GO530" s="47"/>
      <c r="GP530" s="47"/>
      <c r="GQ530" s="47"/>
      <c r="GR530" s="47"/>
      <c r="GS530" s="47"/>
      <c r="GT530" s="47"/>
      <c r="GU530" s="47"/>
      <c r="GV530" s="47"/>
      <c r="GW530" s="47"/>
      <c r="GX530" s="47"/>
      <c r="GY530" s="47"/>
      <c r="GZ530" s="47"/>
      <c r="HA530" s="47"/>
      <c r="HB530" s="47"/>
      <c r="HC530" s="47"/>
      <c r="HD530" s="47"/>
      <c r="HE530" s="47"/>
      <c r="HF530" s="47"/>
      <c r="HG530" s="47"/>
      <c r="HH530" s="47"/>
      <c r="HI530" s="47"/>
      <c r="HJ530" s="47"/>
      <c r="HK530" s="47"/>
      <c r="HL530" s="47"/>
      <c r="HM530" s="47"/>
      <c r="HN530" s="47"/>
      <c r="HO530" s="47"/>
      <c r="HP530" s="47"/>
      <c r="HQ530" s="47"/>
      <c r="HR530" s="47"/>
      <c r="HS530" s="47"/>
    </row>
    <row r="531" spans="1:227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  <c r="AR531" s="47"/>
      <c r="AS531" s="47"/>
      <c r="AT531" s="47"/>
      <c r="AU531" s="47"/>
      <c r="AV531" s="47"/>
      <c r="AW531" s="47"/>
      <c r="AX531" s="47"/>
      <c r="AY531" s="47"/>
      <c r="AZ531" s="47"/>
      <c r="BA531" s="47"/>
      <c r="BB531" s="47"/>
      <c r="BC531" s="47"/>
      <c r="BD531" s="47"/>
      <c r="BE531" s="47"/>
      <c r="BF531" s="47"/>
      <c r="BG531" s="47"/>
      <c r="BH531" s="47"/>
      <c r="BI531" s="47"/>
      <c r="BJ531" s="47"/>
      <c r="BK531" s="47"/>
      <c r="BL531" s="47"/>
      <c r="BM531" s="47"/>
      <c r="BN531" s="47"/>
      <c r="BO531" s="47"/>
      <c r="BP531" s="47"/>
      <c r="BQ531" s="47"/>
      <c r="BR531" s="47"/>
      <c r="BS531" s="47"/>
      <c r="BT531" s="47"/>
      <c r="BU531" s="47"/>
      <c r="BV531" s="47"/>
      <c r="BW531" s="47"/>
      <c r="BX531" s="47"/>
      <c r="BY531" s="47"/>
      <c r="BZ531" s="47"/>
      <c r="CA531" s="47"/>
      <c r="CB531" s="47"/>
      <c r="CC531" s="47"/>
      <c r="CD531" s="47"/>
      <c r="CE531" s="47"/>
      <c r="CF531" s="47"/>
      <c r="CG531" s="47"/>
      <c r="CH531" s="47"/>
      <c r="CI531" s="47"/>
      <c r="CJ531" s="47"/>
      <c r="CK531" s="47"/>
      <c r="CL531" s="47"/>
      <c r="CM531" s="47"/>
      <c r="CN531" s="47"/>
      <c r="CO531" s="47"/>
      <c r="CP531" s="47"/>
      <c r="CQ531" s="47"/>
      <c r="CR531" s="47"/>
      <c r="CS531" s="47"/>
      <c r="CT531" s="47"/>
      <c r="CU531" s="47"/>
      <c r="CV531" s="47"/>
      <c r="CW531" s="47"/>
      <c r="CX531" s="47"/>
      <c r="CY531" s="47"/>
      <c r="CZ531" s="47"/>
      <c r="DA531" s="47"/>
      <c r="DB531" s="47"/>
      <c r="DC531" s="47"/>
      <c r="DD531" s="47"/>
      <c r="DE531" s="47"/>
      <c r="DF531" s="47"/>
      <c r="DG531" s="47"/>
      <c r="DH531" s="47"/>
      <c r="DI531" s="47"/>
      <c r="DJ531" s="47"/>
      <c r="DK531" s="47"/>
      <c r="DL531" s="47"/>
      <c r="DM531" s="47"/>
      <c r="DN531" s="47"/>
      <c r="DO531" s="47"/>
      <c r="DP531" s="47"/>
      <c r="DQ531" s="47"/>
      <c r="DR531" s="47"/>
      <c r="DS531" s="47"/>
      <c r="DT531" s="47"/>
      <c r="DU531" s="47"/>
      <c r="DV531" s="47"/>
      <c r="DW531" s="47"/>
      <c r="DX531" s="47"/>
      <c r="DY531" s="47"/>
      <c r="DZ531" s="47"/>
      <c r="EA531" s="47"/>
      <c r="EB531" s="47"/>
      <c r="EC531" s="47"/>
      <c r="ED531" s="47"/>
      <c r="EE531" s="47"/>
      <c r="EF531" s="47"/>
      <c r="EG531" s="47"/>
      <c r="EH531" s="47"/>
      <c r="EI531" s="47"/>
      <c r="EJ531" s="47"/>
      <c r="EK531" s="47"/>
      <c r="EL531" s="47"/>
      <c r="EM531" s="47"/>
      <c r="EN531" s="47"/>
      <c r="EO531" s="47"/>
      <c r="EP531" s="47"/>
      <c r="EQ531" s="47"/>
      <c r="ER531" s="47"/>
      <c r="ES531" s="47"/>
      <c r="ET531" s="47"/>
      <c r="EU531" s="47"/>
      <c r="EV531" s="47"/>
      <c r="EW531" s="47"/>
      <c r="EX531" s="47"/>
      <c r="EY531" s="47"/>
      <c r="EZ531" s="47"/>
      <c r="FA531" s="47"/>
      <c r="FB531" s="47"/>
      <c r="FC531" s="47"/>
      <c r="FD531" s="47"/>
      <c r="FE531" s="47"/>
      <c r="FF531" s="47"/>
      <c r="FG531" s="47"/>
      <c r="FH531" s="47"/>
      <c r="FI531" s="47"/>
      <c r="FJ531" s="47"/>
      <c r="FK531" s="47"/>
      <c r="FL531" s="47"/>
      <c r="FM531" s="47"/>
      <c r="FN531" s="47"/>
      <c r="FO531" s="47"/>
      <c r="FP531" s="47"/>
      <c r="FQ531" s="47"/>
      <c r="FR531" s="47"/>
      <c r="FS531" s="47"/>
      <c r="FT531" s="47"/>
      <c r="FU531" s="47"/>
      <c r="FV531" s="47"/>
      <c r="FW531" s="47"/>
      <c r="FX531" s="47"/>
      <c r="FY531" s="47"/>
      <c r="FZ531" s="47"/>
      <c r="GA531" s="47"/>
      <c r="GB531" s="47"/>
      <c r="GC531" s="47"/>
      <c r="GD531" s="47"/>
      <c r="GE531" s="47"/>
      <c r="GF531" s="47"/>
      <c r="GG531" s="47"/>
      <c r="GH531" s="47"/>
      <c r="GI531" s="47"/>
      <c r="GJ531" s="47"/>
      <c r="GK531" s="47"/>
      <c r="GL531" s="47"/>
      <c r="GM531" s="47"/>
      <c r="GN531" s="47"/>
      <c r="GO531" s="47"/>
      <c r="GP531" s="47"/>
      <c r="GQ531" s="47"/>
      <c r="GR531" s="47"/>
      <c r="GS531" s="47"/>
      <c r="GT531" s="47"/>
      <c r="GU531" s="47"/>
      <c r="GV531" s="47"/>
      <c r="GW531" s="47"/>
      <c r="GX531" s="47"/>
      <c r="GY531" s="47"/>
      <c r="GZ531" s="47"/>
      <c r="HA531" s="47"/>
      <c r="HB531" s="47"/>
      <c r="HC531" s="47"/>
      <c r="HD531" s="47"/>
      <c r="HE531" s="47"/>
      <c r="HF531" s="47"/>
      <c r="HG531" s="47"/>
      <c r="HH531" s="47"/>
      <c r="HI531" s="47"/>
      <c r="HJ531" s="47"/>
      <c r="HK531" s="47"/>
      <c r="HL531" s="47"/>
      <c r="HM531" s="47"/>
      <c r="HN531" s="47"/>
      <c r="HO531" s="47"/>
      <c r="HP531" s="47"/>
      <c r="HQ531" s="47"/>
      <c r="HR531" s="47"/>
      <c r="HS531" s="47"/>
    </row>
    <row r="532" spans="1:227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  <c r="AD532" s="47"/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  <c r="AR532" s="47"/>
      <c r="AS532" s="47"/>
      <c r="AT532" s="47"/>
      <c r="AU532" s="47"/>
      <c r="AV532" s="47"/>
      <c r="AW532" s="47"/>
      <c r="AX532" s="47"/>
      <c r="AY532" s="47"/>
      <c r="AZ532" s="47"/>
      <c r="BA532" s="47"/>
      <c r="BB532" s="47"/>
      <c r="BC532" s="47"/>
      <c r="BD532" s="47"/>
      <c r="BE532" s="47"/>
      <c r="BF532" s="47"/>
      <c r="BG532" s="47"/>
      <c r="BH532" s="47"/>
      <c r="BI532" s="47"/>
      <c r="BJ532" s="47"/>
      <c r="BK532" s="47"/>
      <c r="BL532" s="47"/>
      <c r="BM532" s="47"/>
      <c r="BN532" s="47"/>
      <c r="BO532" s="47"/>
      <c r="BP532" s="47"/>
      <c r="BQ532" s="47"/>
      <c r="BR532" s="47"/>
      <c r="BS532" s="47"/>
      <c r="BT532" s="47"/>
      <c r="BU532" s="47"/>
      <c r="BV532" s="47"/>
      <c r="BW532" s="47"/>
      <c r="BX532" s="47"/>
      <c r="BY532" s="47"/>
      <c r="BZ532" s="47"/>
      <c r="CA532" s="47"/>
      <c r="CB532" s="47"/>
      <c r="CC532" s="47"/>
      <c r="CD532" s="47"/>
      <c r="CE532" s="47"/>
      <c r="CF532" s="47"/>
      <c r="CG532" s="47"/>
      <c r="CH532" s="47"/>
      <c r="CI532" s="47"/>
      <c r="CJ532" s="47"/>
      <c r="CK532" s="47"/>
      <c r="CL532" s="47"/>
      <c r="CM532" s="47"/>
      <c r="CN532" s="47"/>
      <c r="CO532" s="47"/>
      <c r="CP532" s="47"/>
      <c r="CQ532" s="47"/>
      <c r="CR532" s="47"/>
      <c r="CS532" s="47"/>
      <c r="CT532" s="47"/>
      <c r="CU532" s="47"/>
      <c r="CV532" s="47"/>
      <c r="CW532" s="47"/>
      <c r="CX532" s="47"/>
      <c r="CY532" s="47"/>
      <c r="CZ532" s="47"/>
      <c r="DA532" s="47"/>
      <c r="DB532" s="47"/>
      <c r="DC532" s="47"/>
      <c r="DD532" s="47"/>
      <c r="DE532" s="47"/>
      <c r="DF532" s="47"/>
      <c r="DG532" s="47"/>
      <c r="DH532" s="47"/>
      <c r="DI532" s="47"/>
      <c r="DJ532" s="47"/>
      <c r="DK532" s="47"/>
      <c r="DL532" s="47"/>
      <c r="DM532" s="47"/>
      <c r="DN532" s="47"/>
      <c r="DO532" s="47"/>
      <c r="DP532" s="47"/>
      <c r="DQ532" s="47"/>
      <c r="DR532" s="47"/>
      <c r="DS532" s="47"/>
      <c r="DT532" s="47"/>
      <c r="DU532" s="47"/>
      <c r="DV532" s="47"/>
      <c r="DW532" s="47"/>
      <c r="DX532" s="47"/>
      <c r="DY532" s="47"/>
      <c r="DZ532" s="47"/>
      <c r="EA532" s="47"/>
      <c r="EB532" s="47"/>
      <c r="EC532" s="47"/>
      <c r="ED532" s="47"/>
      <c r="EE532" s="47"/>
      <c r="EF532" s="47"/>
      <c r="EG532" s="47"/>
      <c r="EH532" s="47"/>
      <c r="EI532" s="47"/>
      <c r="EJ532" s="47"/>
      <c r="EK532" s="47"/>
      <c r="EL532" s="47"/>
      <c r="EM532" s="47"/>
      <c r="EN532" s="47"/>
      <c r="EO532" s="47"/>
      <c r="EP532" s="47"/>
      <c r="EQ532" s="47"/>
      <c r="ER532" s="47"/>
      <c r="ES532" s="47"/>
      <c r="ET532" s="47"/>
      <c r="EU532" s="47"/>
      <c r="EV532" s="47"/>
      <c r="EW532" s="47"/>
      <c r="EX532" s="47"/>
      <c r="EY532" s="47"/>
      <c r="EZ532" s="47"/>
      <c r="FA532" s="47"/>
      <c r="FB532" s="47"/>
      <c r="FC532" s="47"/>
      <c r="FD532" s="47"/>
      <c r="FE532" s="47"/>
      <c r="FF532" s="47"/>
      <c r="FG532" s="47"/>
      <c r="FH532" s="47"/>
      <c r="FI532" s="47"/>
      <c r="FJ532" s="47"/>
      <c r="FK532" s="47"/>
      <c r="FL532" s="47"/>
      <c r="FM532" s="47"/>
      <c r="FN532" s="47"/>
      <c r="FO532" s="47"/>
      <c r="FP532" s="47"/>
      <c r="FQ532" s="47"/>
      <c r="FR532" s="47"/>
      <c r="FS532" s="47"/>
      <c r="FT532" s="47"/>
      <c r="FU532" s="47"/>
      <c r="FV532" s="47"/>
      <c r="FW532" s="47"/>
      <c r="FX532" s="47"/>
      <c r="FY532" s="47"/>
      <c r="FZ532" s="47"/>
      <c r="GA532" s="47"/>
      <c r="GB532" s="47"/>
      <c r="GC532" s="47"/>
      <c r="GD532" s="47"/>
      <c r="GE532" s="47"/>
      <c r="GF532" s="47"/>
      <c r="GG532" s="47"/>
      <c r="GH532" s="47"/>
      <c r="GI532" s="47"/>
      <c r="GJ532" s="47"/>
      <c r="GK532" s="47"/>
      <c r="GL532" s="47"/>
      <c r="GM532" s="47"/>
      <c r="GN532" s="47"/>
      <c r="GO532" s="47"/>
      <c r="GP532" s="47"/>
      <c r="GQ532" s="47"/>
      <c r="GR532" s="47"/>
      <c r="GS532" s="47"/>
      <c r="GT532" s="47"/>
      <c r="GU532" s="47"/>
      <c r="GV532" s="47"/>
      <c r="GW532" s="47"/>
      <c r="GX532" s="47"/>
      <c r="GY532" s="47"/>
      <c r="GZ532" s="47"/>
      <c r="HA532" s="47"/>
      <c r="HB532" s="47"/>
      <c r="HC532" s="47"/>
      <c r="HD532" s="47"/>
      <c r="HE532" s="47"/>
      <c r="HF532" s="47"/>
      <c r="HG532" s="47"/>
      <c r="HH532" s="47"/>
      <c r="HI532" s="47"/>
      <c r="HJ532" s="47"/>
      <c r="HK532" s="47"/>
      <c r="HL532" s="47"/>
      <c r="HM532" s="47"/>
      <c r="HN532" s="47"/>
      <c r="HO532" s="47"/>
      <c r="HP532" s="47"/>
      <c r="HQ532" s="47"/>
      <c r="HR532" s="47"/>
      <c r="HS532" s="47"/>
    </row>
    <row r="533" spans="1:227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  <c r="AR533" s="47"/>
      <c r="AS533" s="47"/>
      <c r="AT533" s="47"/>
      <c r="AU533" s="47"/>
      <c r="AV533" s="47"/>
      <c r="AW533" s="47"/>
      <c r="AX533" s="47"/>
      <c r="AY533" s="47"/>
      <c r="AZ533" s="47"/>
      <c r="BA533" s="47"/>
      <c r="BB533" s="47"/>
      <c r="BC533" s="47"/>
      <c r="BD533" s="47"/>
      <c r="BE533" s="47"/>
      <c r="BF533" s="47"/>
      <c r="BG533" s="47"/>
      <c r="BH533" s="47"/>
      <c r="BI533" s="47"/>
      <c r="BJ533" s="47"/>
      <c r="BK533" s="47"/>
      <c r="BL533" s="47"/>
      <c r="BM533" s="47"/>
      <c r="BN533" s="47"/>
      <c r="BO533" s="47"/>
      <c r="BP533" s="47"/>
      <c r="BQ533" s="47"/>
      <c r="BR533" s="47"/>
      <c r="BS533" s="47"/>
      <c r="BT533" s="47"/>
      <c r="BU533" s="47"/>
      <c r="BV533" s="47"/>
      <c r="BW533" s="47"/>
      <c r="BX533" s="47"/>
      <c r="BY533" s="47"/>
      <c r="BZ533" s="47"/>
      <c r="CA533" s="47"/>
      <c r="CB533" s="47"/>
      <c r="CC533" s="47"/>
      <c r="CD533" s="47"/>
      <c r="CE533" s="47"/>
      <c r="CF533" s="47"/>
      <c r="CG533" s="47"/>
      <c r="CH533" s="47"/>
      <c r="CI533" s="47"/>
      <c r="CJ533" s="47"/>
      <c r="CK533" s="47"/>
      <c r="CL533" s="47"/>
      <c r="CM533" s="47"/>
      <c r="CN533" s="47"/>
      <c r="CO533" s="47"/>
      <c r="CP533" s="47"/>
      <c r="CQ533" s="47"/>
      <c r="CR533" s="47"/>
      <c r="CS533" s="47"/>
      <c r="CT533" s="47"/>
      <c r="CU533" s="47"/>
      <c r="CV533" s="47"/>
      <c r="CW533" s="47"/>
      <c r="CX533" s="47"/>
      <c r="CY533" s="47"/>
      <c r="CZ533" s="47"/>
      <c r="DA533" s="47"/>
      <c r="DB533" s="47"/>
      <c r="DC533" s="47"/>
      <c r="DD533" s="47"/>
      <c r="DE533" s="47"/>
      <c r="DF533" s="47"/>
      <c r="DG533" s="47"/>
      <c r="DH533" s="47"/>
      <c r="DI533" s="47"/>
      <c r="DJ533" s="47"/>
      <c r="DK533" s="47"/>
      <c r="DL533" s="47"/>
      <c r="DM533" s="47"/>
      <c r="DN533" s="47"/>
      <c r="DO533" s="47"/>
      <c r="DP533" s="47"/>
      <c r="DQ533" s="47"/>
      <c r="DR533" s="47"/>
      <c r="DS533" s="47"/>
      <c r="DT533" s="47"/>
      <c r="DU533" s="47"/>
      <c r="DV533" s="47"/>
      <c r="DW533" s="47"/>
      <c r="DX533" s="47"/>
      <c r="DY533" s="47"/>
      <c r="DZ533" s="47"/>
      <c r="EA533" s="47"/>
      <c r="EB533" s="47"/>
      <c r="EC533" s="47"/>
      <c r="ED533" s="47"/>
      <c r="EE533" s="47"/>
      <c r="EF533" s="47"/>
      <c r="EG533" s="47"/>
      <c r="EH533" s="47"/>
      <c r="EI533" s="47"/>
      <c r="EJ533" s="47"/>
      <c r="EK533" s="47"/>
      <c r="EL533" s="47"/>
      <c r="EM533" s="47"/>
      <c r="EN533" s="47"/>
      <c r="EO533" s="47"/>
      <c r="EP533" s="47"/>
      <c r="EQ533" s="47"/>
      <c r="ER533" s="47"/>
      <c r="ES533" s="47"/>
      <c r="ET533" s="47"/>
      <c r="EU533" s="47"/>
      <c r="EV533" s="47"/>
      <c r="EW533" s="47"/>
      <c r="EX533" s="47"/>
      <c r="EY533" s="47"/>
      <c r="EZ533" s="47"/>
      <c r="FA533" s="47"/>
      <c r="FB533" s="47"/>
      <c r="FC533" s="47"/>
      <c r="FD533" s="47"/>
      <c r="FE533" s="47"/>
      <c r="FF533" s="47"/>
      <c r="FG533" s="47"/>
      <c r="FH533" s="47"/>
      <c r="FI533" s="47"/>
      <c r="FJ533" s="47"/>
      <c r="FK533" s="47"/>
      <c r="FL533" s="47"/>
      <c r="FM533" s="47"/>
      <c r="FN533" s="47"/>
      <c r="FO533" s="47"/>
      <c r="FP533" s="47"/>
      <c r="FQ533" s="47"/>
      <c r="FR533" s="47"/>
      <c r="FS533" s="47"/>
      <c r="FT533" s="47"/>
      <c r="FU533" s="47"/>
      <c r="FV533" s="47"/>
      <c r="FW533" s="47"/>
      <c r="FX533" s="47"/>
      <c r="FY533" s="47"/>
      <c r="FZ533" s="47"/>
      <c r="GA533" s="47"/>
      <c r="GB533" s="47"/>
      <c r="GC533" s="47"/>
      <c r="GD533" s="47"/>
      <c r="GE533" s="47"/>
      <c r="GF533" s="47"/>
      <c r="GG533" s="47"/>
      <c r="GH533" s="47"/>
      <c r="GI533" s="47"/>
      <c r="GJ533" s="47"/>
      <c r="GK533" s="47"/>
      <c r="GL533" s="47"/>
      <c r="GM533" s="47"/>
      <c r="GN533" s="47"/>
      <c r="GO533" s="47"/>
      <c r="GP533" s="47"/>
      <c r="GQ533" s="47"/>
      <c r="GR533" s="47"/>
      <c r="GS533" s="47"/>
      <c r="GT533" s="47"/>
      <c r="GU533" s="47"/>
      <c r="GV533" s="47"/>
      <c r="GW533" s="47"/>
      <c r="GX533" s="47"/>
      <c r="GY533" s="47"/>
      <c r="GZ533" s="47"/>
      <c r="HA533" s="47"/>
      <c r="HB533" s="47"/>
      <c r="HC533" s="47"/>
      <c r="HD533" s="47"/>
      <c r="HE533" s="47"/>
      <c r="HF533" s="47"/>
      <c r="HG533" s="47"/>
      <c r="HH533" s="47"/>
      <c r="HI533" s="47"/>
      <c r="HJ533" s="47"/>
      <c r="HK533" s="47"/>
      <c r="HL533" s="47"/>
      <c r="HM533" s="47"/>
      <c r="HN533" s="47"/>
      <c r="HO533" s="47"/>
      <c r="HP533" s="47"/>
      <c r="HQ533" s="47"/>
      <c r="HR533" s="47"/>
      <c r="HS533" s="47"/>
    </row>
    <row r="534" spans="1:227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  <c r="AD534" s="47"/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  <c r="AR534" s="47"/>
      <c r="AS534" s="47"/>
      <c r="AT534" s="47"/>
      <c r="AU534" s="47"/>
      <c r="AV534" s="47"/>
      <c r="AW534" s="47"/>
      <c r="AX534" s="47"/>
      <c r="AY534" s="47"/>
      <c r="AZ534" s="47"/>
      <c r="BA534" s="47"/>
      <c r="BB534" s="47"/>
      <c r="BC534" s="47"/>
      <c r="BD534" s="47"/>
      <c r="BE534" s="47"/>
      <c r="BF534" s="47"/>
      <c r="BG534" s="47"/>
      <c r="BH534" s="47"/>
      <c r="BI534" s="47"/>
      <c r="BJ534" s="47"/>
      <c r="BK534" s="47"/>
      <c r="BL534" s="47"/>
      <c r="BM534" s="47"/>
      <c r="BN534" s="47"/>
      <c r="BO534" s="47"/>
      <c r="BP534" s="47"/>
      <c r="BQ534" s="47"/>
      <c r="BR534" s="47"/>
      <c r="BS534" s="47"/>
      <c r="BT534" s="47"/>
      <c r="BU534" s="47"/>
      <c r="BV534" s="47"/>
      <c r="BW534" s="47"/>
      <c r="BX534" s="47"/>
      <c r="BY534" s="47"/>
      <c r="BZ534" s="47"/>
      <c r="CA534" s="47"/>
      <c r="CB534" s="47"/>
      <c r="CC534" s="47"/>
      <c r="CD534" s="47"/>
      <c r="CE534" s="47"/>
      <c r="CF534" s="47"/>
      <c r="CG534" s="47"/>
      <c r="CH534" s="47"/>
      <c r="CI534" s="47"/>
      <c r="CJ534" s="47"/>
      <c r="CK534" s="47"/>
      <c r="CL534" s="47"/>
      <c r="CM534" s="47"/>
      <c r="CN534" s="47"/>
      <c r="CO534" s="47"/>
      <c r="CP534" s="47"/>
      <c r="CQ534" s="47"/>
      <c r="CR534" s="47"/>
      <c r="CS534" s="47"/>
      <c r="CT534" s="47"/>
      <c r="CU534" s="47"/>
      <c r="CV534" s="47"/>
      <c r="CW534" s="47"/>
      <c r="CX534" s="47"/>
      <c r="CY534" s="47"/>
      <c r="CZ534" s="47"/>
      <c r="DA534" s="47"/>
      <c r="DB534" s="47"/>
      <c r="DC534" s="47"/>
      <c r="DD534" s="47"/>
      <c r="DE534" s="47"/>
      <c r="DF534" s="47"/>
      <c r="DG534" s="47"/>
      <c r="DH534" s="47"/>
      <c r="DI534" s="47"/>
      <c r="DJ534" s="47"/>
      <c r="DK534" s="47"/>
      <c r="DL534" s="47"/>
      <c r="DM534" s="47"/>
      <c r="DN534" s="47"/>
      <c r="DO534" s="47"/>
      <c r="DP534" s="47"/>
      <c r="DQ534" s="47"/>
      <c r="DR534" s="47"/>
      <c r="DS534" s="47"/>
      <c r="DT534" s="47"/>
      <c r="DU534" s="47"/>
      <c r="DV534" s="47"/>
      <c r="DW534" s="47"/>
      <c r="DX534" s="47"/>
      <c r="DY534" s="47"/>
      <c r="DZ534" s="47"/>
      <c r="EA534" s="47"/>
      <c r="EB534" s="47"/>
      <c r="EC534" s="47"/>
      <c r="ED534" s="47"/>
      <c r="EE534" s="47"/>
      <c r="EF534" s="47"/>
      <c r="EG534" s="47"/>
      <c r="EH534" s="47"/>
      <c r="EI534" s="47"/>
      <c r="EJ534" s="47"/>
      <c r="EK534" s="47"/>
      <c r="EL534" s="47"/>
      <c r="EM534" s="47"/>
      <c r="EN534" s="47"/>
      <c r="EO534" s="47"/>
      <c r="EP534" s="47"/>
      <c r="EQ534" s="47"/>
      <c r="ER534" s="47"/>
      <c r="ES534" s="47"/>
      <c r="ET534" s="47"/>
      <c r="EU534" s="47"/>
      <c r="EV534" s="47"/>
      <c r="EW534" s="47"/>
      <c r="EX534" s="47"/>
      <c r="EY534" s="47"/>
      <c r="EZ534" s="47"/>
      <c r="FA534" s="47"/>
      <c r="FB534" s="47"/>
      <c r="FC534" s="47"/>
      <c r="FD534" s="47"/>
      <c r="FE534" s="47"/>
      <c r="FF534" s="47"/>
      <c r="FG534" s="47"/>
      <c r="FH534" s="47"/>
      <c r="FI534" s="47"/>
      <c r="FJ534" s="47"/>
      <c r="FK534" s="47"/>
      <c r="FL534" s="47"/>
      <c r="FM534" s="47"/>
      <c r="FN534" s="47"/>
      <c r="FO534" s="47"/>
      <c r="FP534" s="47"/>
      <c r="FQ534" s="47"/>
      <c r="FR534" s="47"/>
      <c r="FS534" s="47"/>
      <c r="FT534" s="47"/>
      <c r="FU534" s="47"/>
      <c r="FV534" s="47"/>
      <c r="FW534" s="47"/>
      <c r="FX534" s="47"/>
      <c r="FY534" s="47"/>
      <c r="FZ534" s="47"/>
      <c r="GA534" s="47"/>
      <c r="GB534" s="47"/>
      <c r="GC534" s="47"/>
      <c r="GD534" s="47"/>
      <c r="GE534" s="47"/>
      <c r="GF534" s="47"/>
      <c r="GG534" s="47"/>
      <c r="GH534" s="47"/>
      <c r="GI534" s="47"/>
      <c r="GJ534" s="47"/>
      <c r="GK534" s="47"/>
      <c r="GL534" s="47"/>
      <c r="GM534" s="47"/>
      <c r="GN534" s="47"/>
      <c r="GO534" s="47"/>
      <c r="GP534" s="47"/>
      <c r="GQ534" s="47"/>
      <c r="GR534" s="47"/>
      <c r="GS534" s="47"/>
      <c r="GT534" s="47"/>
      <c r="GU534" s="47"/>
      <c r="GV534" s="47"/>
      <c r="GW534" s="47"/>
      <c r="GX534" s="47"/>
      <c r="GY534" s="47"/>
      <c r="GZ534" s="47"/>
      <c r="HA534" s="47"/>
      <c r="HB534" s="47"/>
      <c r="HC534" s="47"/>
      <c r="HD534" s="47"/>
      <c r="HE534" s="47"/>
      <c r="HF534" s="47"/>
      <c r="HG534" s="47"/>
      <c r="HH534" s="47"/>
      <c r="HI534" s="47"/>
      <c r="HJ534" s="47"/>
      <c r="HK534" s="47"/>
      <c r="HL534" s="47"/>
      <c r="HM534" s="47"/>
      <c r="HN534" s="47"/>
      <c r="HO534" s="47"/>
      <c r="HP534" s="47"/>
      <c r="HQ534" s="47"/>
      <c r="HR534" s="47"/>
      <c r="HS534" s="47"/>
    </row>
    <row r="535" spans="1:227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  <c r="AR535" s="47"/>
      <c r="AS535" s="47"/>
      <c r="AT535" s="47"/>
      <c r="AU535" s="47"/>
      <c r="AV535" s="47"/>
      <c r="AW535" s="47"/>
      <c r="AX535" s="47"/>
      <c r="AY535" s="47"/>
      <c r="AZ535" s="47"/>
      <c r="BA535" s="47"/>
      <c r="BB535" s="47"/>
      <c r="BC535" s="47"/>
      <c r="BD535" s="47"/>
      <c r="BE535" s="47"/>
      <c r="BF535" s="47"/>
      <c r="BG535" s="47"/>
      <c r="BH535" s="47"/>
      <c r="BI535" s="47"/>
      <c r="BJ535" s="47"/>
      <c r="BK535" s="47"/>
      <c r="BL535" s="47"/>
      <c r="BM535" s="47"/>
      <c r="BN535" s="47"/>
      <c r="BO535" s="47"/>
      <c r="BP535" s="47"/>
      <c r="BQ535" s="47"/>
      <c r="BR535" s="47"/>
      <c r="BS535" s="47"/>
      <c r="BT535" s="47"/>
      <c r="BU535" s="47"/>
      <c r="BV535" s="47"/>
      <c r="BW535" s="47"/>
      <c r="BX535" s="47"/>
      <c r="BY535" s="47"/>
      <c r="BZ535" s="47"/>
      <c r="CA535" s="47"/>
      <c r="CB535" s="47"/>
      <c r="CC535" s="47"/>
      <c r="CD535" s="47"/>
      <c r="CE535" s="47"/>
      <c r="CF535" s="47"/>
      <c r="CG535" s="47"/>
      <c r="CH535" s="47"/>
      <c r="CI535" s="47"/>
      <c r="CJ535" s="47"/>
      <c r="CK535" s="47"/>
      <c r="CL535" s="47"/>
      <c r="CM535" s="47"/>
      <c r="CN535" s="47"/>
      <c r="CO535" s="47"/>
      <c r="CP535" s="47"/>
      <c r="CQ535" s="47"/>
      <c r="CR535" s="47"/>
      <c r="CS535" s="47"/>
      <c r="CT535" s="47"/>
      <c r="CU535" s="47"/>
      <c r="CV535" s="47"/>
      <c r="CW535" s="47"/>
      <c r="CX535" s="47"/>
      <c r="CY535" s="47"/>
      <c r="CZ535" s="47"/>
      <c r="DA535" s="47"/>
      <c r="DB535" s="47"/>
      <c r="DC535" s="47"/>
      <c r="DD535" s="47"/>
      <c r="DE535" s="47"/>
      <c r="DF535" s="47"/>
      <c r="DG535" s="47"/>
      <c r="DH535" s="47"/>
      <c r="DI535" s="47"/>
      <c r="DJ535" s="47"/>
      <c r="DK535" s="47"/>
      <c r="DL535" s="47"/>
      <c r="DM535" s="47"/>
      <c r="DN535" s="47"/>
      <c r="DO535" s="47"/>
      <c r="DP535" s="47"/>
      <c r="DQ535" s="47"/>
      <c r="DR535" s="47"/>
      <c r="DS535" s="47"/>
      <c r="DT535" s="47"/>
      <c r="DU535" s="47"/>
      <c r="DV535" s="47"/>
      <c r="DW535" s="47"/>
      <c r="DX535" s="47"/>
      <c r="DY535" s="47"/>
      <c r="DZ535" s="47"/>
      <c r="EA535" s="47"/>
      <c r="EB535" s="47"/>
      <c r="EC535" s="47"/>
      <c r="ED535" s="47"/>
      <c r="EE535" s="47"/>
      <c r="EF535" s="47"/>
      <c r="EG535" s="47"/>
      <c r="EH535" s="47"/>
      <c r="EI535" s="47"/>
      <c r="EJ535" s="47"/>
      <c r="EK535" s="47"/>
      <c r="EL535" s="47"/>
      <c r="EM535" s="47"/>
      <c r="EN535" s="47"/>
      <c r="EO535" s="47"/>
      <c r="EP535" s="47"/>
      <c r="EQ535" s="47"/>
      <c r="ER535" s="47"/>
      <c r="ES535" s="47"/>
      <c r="ET535" s="47"/>
      <c r="EU535" s="47"/>
      <c r="EV535" s="47"/>
      <c r="EW535" s="47"/>
      <c r="EX535" s="47"/>
      <c r="EY535" s="47"/>
      <c r="EZ535" s="47"/>
      <c r="FA535" s="47"/>
      <c r="FB535" s="47"/>
      <c r="FC535" s="47"/>
      <c r="FD535" s="47"/>
      <c r="FE535" s="47"/>
      <c r="FF535" s="47"/>
      <c r="FG535" s="47"/>
      <c r="FH535" s="47"/>
      <c r="FI535" s="47"/>
      <c r="FJ535" s="47"/>
      <c r="FK535" s="47"/>
      <c r="FL535" s="47"/>
      <c r="FM535" s="47"/>
      <c r="FN535" s="47"/>
      <c r="FO535" s="47"/>
      <c r="FP535" s="47"/>
      <c r="FQ535" s="47"/>
      <c r="FR535" s="47"/>
      <c r="FS535" s="47"/>
      <c r="FT535" s="47"/>
      <c r="FU535" s="47"/>
      <c r="FV535" s="47"/>
      <c r="FW535" s="47"/>
      <c r="FX535" s="47"/>
      <c r="FY535" s="47"/>
      <c r="FZ535" s="47"/>
      <c r="GA535" s="47"/>
      <c r="GB535" s="47"/>
      <c r="GC535" s="47"/>
      <c r="GD535" s="47"/>
      <c r="GE535" s="47"/>
      <c r="GF535" s="47"/>
      <c r="GG535" s="47"/>
      <c r="GH535" s="47"/>
      <c r="GI535" s="47"/>
      <c r="GJ535" s="47"/>
      <c r="GK535" s="47"/>
      <c r="GL535" s="47"/>
      <c r="GM535" s="47"/>
      <c r="GN535" s="47"/>
      <c r="GO535" s="47"/>
      <c r="GP535" s="47"/>
      <c r="GQ535" s="47"/>
      <c r="GR535" s="47"/>
      <c r="GS535" s="47"/>
      <c r="GT535" s="47"/>
      <c r="GU535" s="47"/>
      <c r="GV535" s="47"/>
      <c r="GW535" s="47"/>
      <c r="GX535" s="47"/>
      <c r="GY535" s="47"/>
      <c r="GZ535" s="47"/>
      <c r="HA535" s="47"/>
      <c r="HB535" s="47"/>
      <c r="HC535" s="47"/>
      <c r="HD535" s="47"/>
      <c r="HE535" s="47"/>
      <c r="HF535" s="47"/>
      <c r="HG535" s="47"/>
      <c r="HH535" s="47"/>
      <c r="HI535" s="47"/>
      <c r="HJ535" s="47"/>
      <c r="HK535" s="47"/>
      <c r="HL535" s="47"/>
      <c r="HM535" s="47"/>
      <c r="HN535" s="47"/>
      <c r="HO535" s="47"/>
      <c r="HP535" s="47"/>
      <c r="HQ535" s="47"/>
      <c r="HR535" s="47"/>
      <c r="HS535" s="47"/>
    </row>
    <row r="536" spans="1:227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  <c r="AR536" s="47"/>
      <c r="AS536" s="47"/>
      <c r="AT536" s="47"/>
      <c r="AU536" s="47"/>
      <c r="AV536" s="47"/>
      <c r="AW536" s="47"/>
      <c r="AX536" s="47"/>
      <c r="AY536" s="47"/>
      <c r="AZ536" s="47"/>
      <c r="BA536" s="47"/>
      <c r="BB536" s="47"/>
      <c r="BC536" s="47"/>
      <c r="BD536" s="47"/>
      <c r="BE536" s="47"/>
      <c r="BF536" s="47"/>
      <c r="BG536" s="47"/>
      <c r="BH536" s="47"/>
      <c r="BI536" s="47"/>
      <c r="BJ536" s="47"/>
      <c r="BK536" s="47"/>
      <c r="BL536" s="47"/>
      <c r="BM536" s="47"/>
      <c r="BN536" s="47"/>
      <c r="BO536" s="47"/>
      <c r="BP536" s="47"/>
      <c r="BQ536" s="47"/>
      <c r="BR536" s="47"/>
      <c r="BS536" s="47"/>
      <c r="BT536" s="47"/>
      <c r="BU536" s="47"/>
      <c r="BV536" s="47"/>
      <c r="BW536" s="47"/>
      <c r="BX536" s="47"/>
      <c r="BY536" s="47"/>
      <c r="BZ536" s="47"/>
      <c r="CA536" s="47"/>
      <c r="CB536" s="47"/>
      <c r="CC536" s="47"/>
      <c r="CD536" s="47"/>
      <c r="CE536" s="47"/>
      <c r="CF536" s="47"/>
      <c r="CG536" s="47"/>
      <c r="CH536" s="47"/>
      <c r="CI536" s="47"/>
      <c r="CJ536" s="47"/>
      <c r="CK536" s="47"/>
      <c r="CL536" s="47"/>
      <c r="CM536" s="47"/>
      <c r="CN536" s="47"/>
      <c r="CO536" s="47"/>
      <c r="CP536" s="47"/>
      <c r="CQ536" s="47"/>
      <c r="CR536" s="47"/>
      <c r="CS536" s="47"/>
      <c r="CT536" s="47"/>
      <c r="CU536" s="47"/>
      <c r="CV536" s="47"/>
      <c r="CW536" s="47"/>
      <c r="CX536" s="47"/>
      <c r="CY536" s="47"/>
      <c r="CZ536" s="47"/>
      <c r="DA536" s="47"/>
      <c r="DB536" s="47"/>
      <c r="DC536" s="47"/>
      <c r="DD536" s="47"/>
      <c r="DE536" s="47"/>
      <c r="DF536" s="47"/>
      <c r="DG536" s="47"/>
      <c r="DH536" s="47"/>
      <c r="DI536" s="47"/>
      <c r="DJ536" s="47"/>
      <c r="DK536" s="47"/>
      <c r="DL536" s="47"/>
      <c r="DM536" s="47"/>
      <c r="DN536" s="47"/>
      <c r="DO536" s="47"/>
      <c r="DP536" s="47"/>
      <c r="DQ536" s="47"/>
      <c r="DR536" s="47"/>
      <c r="DS536" s="47"/>
      <c r="DT536" s="47"/>
      <c r="DU536" s="47"/>
      <c r="DV536" s="47"/>
      <c r="DW536" s="47"/>
      <c r="DX536" s="47"/>
      <c r="DY536" s="47"/>
      <c r="DZ536" s="47"/>
      <c r="EA536" s="47"/>
      <c r="EB536" s="47"/>
      <c r="EC536" s="47"/>
      <c r="ED536" s="47"/>
      <c r="EE536" s="47"/>
      <c r="EF536" s="47"/>
      <c r="EG536" s="47"/>
      <c r="EH536" s="47"/>
      <c r="EI536" s="47"/>
      <c r="EJ536" s="47"/>
      <c r="EK536" s="47"/>
      <c r="EL536" s="47"/>
      <c r="EM536" s="47"/>
      <c r="EN536" s="47"/>
      <c r="EO536" s="47"/>
      <c r="EP536" s="47"/>
      <c r="EQ536" s="47"/>
      <c r="ER536" s="47"/>
      <c r="ES536" s="47"/>
      <c r="ET536" s="47"/>
      <c r="EU536" s="47"/>
      <c r="EV536" s="47"/>
      <c r="EW536" s="47"/>
      <c r="EX536" s="47"/>
      <c r="EY536" s="47"/>
      <c r="EZ536" s="47"/>
      <c r="FA536" s="47"/>
      <c r="FB536" s="47"/>
      <c r="FC536" s="47"/>
      <c r="FD536" s="47"/>
      <c r="FE536" s="47"/>
      <c r="FF536" s="47"/>
      <c r="FG536" s="47"/>
      <c r="FH536" s="47"/>
      <c r="FI536" s="47"/>
      <c r="FJ536" s="47"/>
      <c r="FK536" s="47"/>
      <c r="FL536" s="47"/>
      <c r="FM536" s="47"/>
      <c r="FN536" s="47"/>
      <c r="FO536" s="47"/>
      <c r="FP536" s="47"/>
      <c r="FQ536" s="47"/>
      <c r="FR536" s="47"/>
      <c r="FS536" s="47"/>
      <c r="FT536" s="47"/>
      <c r="FU536" s="47"/>
      <c r="FV536" s="47"/>
      <c r="FW536" s="47"/>
      <c r="FX536" s="47"/>
      <c r="FY536" s="47"/>
      <c r="FZ536" s="47"/>
      <c r="GA536" s="47"/>
      <c r="GB536" s="47"/>
      <c r="GC536" s="47"/>
      <c r="GD536" s="47"/>
      <c r="GE536" s="47"/>
      <c r="GF536" s="47"/>
      <c r="GG536" s="47"/>
      <c r="GH536" s="47"/>
      <c r="GI536" s="47"/>
      <c r="GJ536" s="47"/>
      <c r="GK536" s="47"/>
      <c r="GL536" s="47"/>
      <c r="GM536" s="47"/>
      <c r="GN536" s="47"/>
      <c r="GO536" s="47"/>
      <c r="GP536" s="47"/>
      <c r="GQ536" s="47"/>
      <c r="GR536" s="47"/>
      <c r="GS536" s="47"/>
      <c r="GT536" s="47"/>
      <c r="GU536" s="47"/>
      <c r="GV536" s="47"/>
      <c r="GW536" s="47"/>
      <c r="GX536" s="47"/>
      <c r="GY536" s="47"/>
      <c r="GZ536" s="47"/>
      <c r="HA536" s="47"/>
      <c r="HB536" s="47"/>
      <c r="HC536" s="47"/>
      <c r="HD536" s="47"/>
      <c r="HE536" s="47"/>
      <c r="HF536" s="47"/>
      <c r="HG536" s="47"/>
      <c r="HH536" s="47"/>
      <c r="HI536" s="47"/>
      <c r="HJ536" s="47"/>
      <c r="HK536" s="47"/>
      <c r="HL536" s="47"/>
      <c r="HM536" s="47"/>
      <c r="HN536" s="47"/>
      <c r="HO536" s="47"/>
      <c r="HP536" s="47"/>
      <c r="HQ536" s="47"/>
      <c r="HR536" s="47"/>
      <c r="HS536" s="47"/>
    </row>
    <row r="537" spans="1:227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  <c r="AR537" s="47"/>
      <c r="AS537" s="47"/>
      <c r="AT537" s="47"/>
      <c r="AU537" s="47"/>
      <c r="AV537" s="47"/>
      <c r="AW537" s="47"/>
      <c r="AX537" s="47"/>
      <c r="AY537" s="47"/>
      <c r="AZ537" s="47"/>
      <c r="BA537" s="47"/>
      <c r="BB537" s="47"/>
      <c r="BC537" s="47"/>
      <c r="BD537" s="47"/>
      <c r="BE537" s="47"/>
      <c r="BF537" s="47"/>
      <c r="BG537" s="47"/>
      <c r="BH537" s="47"/>
      <c r="BI537" s="47"/>
      <c r="BJ537" s="47"/>
      <c r="BK537" s="47"/>
      <c r="BL537" s="47"/>
      <c r="BM537" s="47"/>
      <c r="BN537" s="47"/>
      <c r="BO537" s="47"/>
      <c r="BP537" s="47"/>
      <c r="BQ537" s="47"/>
      <c r="BR537" s="47"/>
      <c r="BS537" s="47"/>
      <c r="BT537" s="47"/>
      <c r="BU537" s="47"/>
      <c r="BV537" s="47"/>
      <c r="BW537" s="47"/>
      <c r="BX537" s="47"/>
      <c r="BY537" s="47"/>
      <c r="BZ537" s="47"/>
      <c r="CA537" s="47"/>
      <c r="CB537" s="47"/>
      <c r="CC537" s="47"/>
      <c r="CD537" s="47"/>
      <c r="CE537" s="47"/>
      <c r="CF537" s="47"/>
      <c r="CG537" s="47"/>
      <c r="CH537" s="47"/>
      <c r="CI537" s="47"/>
      <c r="CJ537" s="47"/>
      <c r="CK537" s="47"/>
      <c r="CL537" s="47"/>
      <c r="CM537" s="47"/>
      <c r="CN537" s="47"/>
      <c r="CO537" s="47"/>
      <c r="CP537" s="47"/>
      <c r="CQ537" s="47"/>
      <c r="CR537" s="47"/>
      <c r="CS537" s="47"/>
      <c r="CT537" s="47"/>
      <c r="CU537" s="47"/>
      <c r="CV537" s="47"/>
      <c r="CW537" s="47"/>
      <c r="CX537" s="47"/>
      <c r="CY537" s="47"/>
      <c r="CZ537" s="47"/>
      <c r="DA537" s="47"/>
      <c r="DB537" s="47"/>
      <c r="DC537" s="47"/>
      <c r="DD537" s="47"/>
      <c r="DE537" s="47"/>
      <c r="DF537" s="47"/>
      <c r="DG537" s="47"/>
      <c r="DH537" s="47"/>
      <c r="DI537" s="47"/>
      <c r="DJ537" s="47"/>
      <c r="DK537" s="47"/>
      <c r="DL537" s="47"/>
      <c r="DM537" s="47"/>
      <c r="DN537" s="47"/>
      <c r="DO537" s="47"/>
      <c r="DP537" s="47"/>
      <c r="DQ537" s="47"/>
      <c r="DR537" s="47"/>
      <c r="DS537" s="47"/>
      <c r="DT537" s="47"/>
      <c r="DU537" s="47"/>
      <c r="DV537" s="47"/>
      <c r="DW537" s="47"/>
      <c r="DX537" s="47"/>
      <c r="DY537" s="47"/>
      <c r="DZ537" s="47"/>
      <c r="EA537" s="47"/>
      <c r="EB537" s="47"/>
      <c r="EC537" s="47"/>
      <c r="ED537" s="47"/>
      <c r="EE537" s="47"/>
      <c r="EF537" s="47"/>
      <c r="EG537" s="47"/>
      <c r="EH537" s="47"/>
      <c r="EI537" s="47"/>
      <c r="EJ537" s="47"/>
      <c r="EK537" s="47"/>
      <c r="EL537" s="47"/>
      <c r="EM537" s="47"/>
      <c r="EN537" s="47"/>
      <c r="EO537" s="47"/>
      <c r="EP537" s="47"/>
      <c r="EQ537" s="47"/>
      <c r="ER537" s="47"/>
      <c r="ES537" s="47"/>
      <c r="ET537" s="47"/>
      <c r="EU537" s="47"/>
      <c r="EV537" s="47"/>
      <c r="EW537" s="47"/>
      <c r="EX537" s="47"/>
      <c r="EY537" s="47"/>
      <c r="EZ537" s="47"/>
      <c r="FA537" s="47"/>
      <c r="FB537" s="47"/>
      <c r="FC537" s="47"/>
      <c r="FD537" s="47"/>
      <c r="FE537" s="47"/>
      <c r="FF537" s="47"/>
      <c r="FG537" s="47"/>
      <c r="FH537" s="47"/>
      <c r="FI537" s="47"/>
      <c r="FJ537" s="47"/>
      <c r="FK537" s="47"/>
      <c r="FL537" s="47"/>
      <c r="FM537" s="47"/>
      <c r="FN537" s="47"/>
      <c r="FO537" s="47"/>
      <c r="FP537" s="47"/>
      <c r="FQ537" s="47"/>
      <c r="FR537" s="47"/>
      <c r="FS537" s="47"/>
      <c r="FT537" s="47"/>
      <c r="FU537" s="47"/>
      <c r="FV537" s="47"/>
      <c r="FW537" s="47"/>
      <c r="FX537" s="47"/>
      <c r="FY537" s="47"/>
      <c r="FZ537" s="47"/>
      <c r="GA537" s="47"/>
      <c r="GB537" s="47"/>
      <c r="GC537" s="47"/>
      <c r="GD537" s="47"/>
      <c r="GE537" s="47"/>
      <c r="GF537" s="47"/>
      <c r="GG537" s="47"/>
      <c r="GH537" s="47"/>
      <c r="GI537" s="47"/>
      <c r="GJ537" s="47"/>
      <c r="GK537" s="47"/>
      <c r="GL537" s="47"/>
      <c r="GM537" s="47"/>
      <c r="GN537" s="47"/>
      <c r="GO537" s="47"/>
      <c r="GP537" s="47"/>
      <c r="GQ537" s="47"/>
      <c r="GR537" s="47"/>
      <c r="GS537" s="47"/>
      <c r="GT537" s="47"/>
      <c r="GU537" s="47"/>
      <c r="GV537" s="47"/>
      <c r="GW537" s="47"/>
      <c r="GX537" s="47"/>
      <c r="GY537" s="47"/>
      <c r="GZ537" s="47"/>
      <c r="HA537" s="47"/>
      <c r="HB537" s="47"/>
      <c r="HC537" s="47"/>
      <c r="HD537" s="47"/>
      <c r="HE537" s="47"/>
      <c r="HF537" s="47"/>
      <c r="HG537" s="47"/>
      <c r="HH537" s="47"/>
      <c r="HI537" s="47"/>
      <c r="HJ537" s="47"/>
      <c r="HK537" s="47"/>
      <c r="HL537" s="47"/>
      <c r="HM537" s="47"/>
      <c r="HN537" s="47"/>
      <c r="HO537" s="47"/>
      <c r="HP537" s="47"/>
      <c r="HQ537" s="47"/>
      <c r="HR537" s="47"/>
      <c r="HS537" s="47"/>
    </row>
    <row r="538" spans="1:227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  <c r="AD538" s="47"/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  <c r="AR538" s="47"/>
      <c r="AS538" s="47"/>
      <c r="AT538" s="47"/>
      <c r="AU538" s="47"/>
      <c r="AV538" s="47"/>
      <c r="AW538" s="47"/>
      <c r="AX538" s="47"/>
      <c r="AY538" s="47"/>
      <c r="AZ538" s="47"/>
      <c r="BA538" s="47"/>
      <c r="BB538" s="47"/>
      <c r="BC538" s="47"/>
      <c r="BD538" s="47"/>
      <c r="BE538" s="47"/>
      <c r="BF538" s="47"/>
      <c r="BG538" s="47"/>
      <c r="BH538" s="47"/>
      <c r="BI538" s="47"/>
      <c r="BJ538" s="47"/>
      <c r="BK538" s="47"/>
      <c r="BL538" s="47"/>
      <c r="BM538" s="47"/>
      <c r="BN538" s="47"/>
      <c r="BO538" s="47"/>
      <c r="BP538" s="47"/>
      <c r="BQ538" s="47"/>
      <c r="BR538" s="47"/>
      <c r="BS538" s="47"/>
      <c r="BT538" s="47"/>
      <c r="BU538" s="47"/>
      <c r="BV538" s="47"/>
      <c r="BW538" s="47"/>
      <c r="BX538" s="47"/>
      <c r="BY538" s="47"/>
      <c r="BZ538" s="47"/>
      <c r="CA538" s="47"/>
      <c r="CB538" s="47"/>
      <c r="CC538" s="47"/>
      <c r="CD538" s="47"/>
      <c r="CE538" s="47"/>
      <c r="CF538" s="47"/>
      <c r="CG538" s="47"/>
      <c r="CH538" s="47"/>
      <c r="CI538" s="47"/>
      <c r="CJ538" s="47"/>
      <c r="CK538" s="47"/>
      <c r="CL538" s="47"/>
      <c r="CM538" s="47"/>
      <c r="CN538" s="47"/>
      <c r="CO538" s="47"/>
      <c r="CP538" s="47"/>
      <c r="CQ538" s="47"/>
      <c r="CR538" s="47"/>
      <c r="CS538" s="47"/>
      <c r="CT538" s="47"/>
      <c r="CU538" s="47"/>
      <c r="CV538" s="47"/>
      <c r="CW538" s="47"/>
      <c r="CX538" s="47"/>
      <c r="CY538" s="47"/>
      <c r="CZ538" s="47"/>
      <c r="DA538" s="47"/>
      <c r="DB538" s="47"/>
      <c r="DC538" s="47"/>
      <c r="DD538" s="47"/>
      <c r="DE538" s="47"/>
      <c r="DF538" s="47"/>
      <c r="DG538" s="47"/>
      <c r="DH538" s="47"/>
      <c r="DI538" s="47"/>
      <c r="DJ538" s="47"/>
      <c r="DK538" s="47"/>
      <c r="DL538" s="47"/>
      <c r="DM538" s="47"/>
      <c r="DN538" s="47"/>
      <c r="DO538" s="47"/>
      <c r="DP538" s="47"/>
      <c r="DQ538" s="47"/>
      <c r="DR538" s="47"/>
      <c r="DS538" s="47"/>
      <c r="DT538" s="47"/>
      <c r="DU538" s="47"/>
      <c r="DV538" s="47"/>
      <c r="DW538" s="47"/>
      <c r="DX538" s="47"/>
      <c r="DY538" s="47"/>
      <c r="DZ538" s="47"/>
      <c r="EA538" s="47"/>
      <c r="EB538" s="47"/>
      <c r="EC538" s="47"/>
      <c r="ED538" s="47"/>
      <c r="EE538" s="47"/>
      <c r="EF538" s="47"/>
      <c r="EG538" s="47"/>
      <c r="EH538" s="47"/>
      <c r="EI538" s="47"/>
      <c r="EJ538" s="47"/>
      <c r="EK538" s="47"/>
      <c r="EL538" s="47"/>
      <c r="EM538" s="47"/>
      <c r="EN538" s="47"/>
      <c r="EO538" s="47"/>
      <c r="EP538" s="47"/>
      <c r="EQ538" s="47"/>
      <c r="ER538" s="47"/>
      <c r="ES538" s="47"/>
      <c r="ET538" s="47"/>
      <c r="EU538" s="47"/>
      <c r="EV538" s="47"/>
      <c r="EW538" s="47"/>
      <c r="EX538" s="47"/>
      <c r="EY538" s="47"/>
      <c r="EZ538" s="47"/>
      <c r="FA538" s="47"/>
      <c r="FB538" s="47"/>
      <c r="FC538" s="47"/>
      <c r="FD538" s="47"/>
      <c r="FE538" s="47"/>
      <c r="FF538" s="47"/>
      <c r="FG538" s="47"/>
      <c r="FH538" s="47"/>
      <c r="FI538" s="47"/>
      <c r="FJ538" s="47"/>
      <c r="FK538" s="47"/>
      <c r="FL538" s="47"/>
      <c r="FM538" s="47"/>
      <c r="FN538" s="47"/>
      <c r="FO538" s="47"/>
      <c r="FP538" s="47"/>
      <c r="FQ538" s="47"/>
      <c r="FR538" s="47"/>
      <c r="FS538" s="47"/>
      <c r="FT538" s="47"/>
      <c r="FU538" s="47"/>
      <c r="FV538" s="47"/>
      <c r="FW538" s="47"/>
      <c r="FX538" s="47"/>
      <c r="FY538" s="47"/>
      <c r="FZ538" s="47"/>
      <c r="GA538" s="47"/>
      <c r="GB538" s="47"/>
      <c r="GC538" s="47"/>
      <c r="GD538" s="47"/>
      <c r="GE538" s="47"/>
      <c r="GF538" s="47"/>
      <c r="GG538" s="47"/>
      <c r="GH538" s="47"/>
      <c r="GI538" s="47"/>
      <c r="GJ538" s="47"/>
      <c r="GK538" s="47"/>
      <c r="GL538" s="47"/>
      <c r="GM538" s="47"/>
      <c r="GN538" s="47"/>
      <c r="GO538" s="47"/>
      <c r="GP538" s="47"/>
      <c r="GQ538" s="47"/>
      <c r="GR538" s="47"/>
      <c r="GS538" s="47"/>
      <c r="GT538" s="47"/>
      <c r="GU538" s="47"/>
      <c r="GV538" s="47"/>
      <c r="GW538" s="47"/>
      <c r="GX538" s="47"/>
      <c r="GY538" s="47"/>
      <c r="GZ538" s="47"/>
      <c r="HA538" s="47"/>
      <c r="HB538" s="47"/>
      <c r="HC538" s="47"/>
      <c r="HD538" s="47"/>
      <c r="HE538" s="47"/>
      <c r="HF538" s="47"/>
      <c r="HG538" s="47"/>
      <c r="HH538" s="47"/>
      <c r="HI538" s="47"/>
      <c r="HJ538" s="47"/>
      <c r="HK538" s="47"/>
      <c r="HL538" s="47"/>
      <c r="HM538" s="47"/>
      <c r="HN538" s="47"/>
      <c r="HO538" s="47"/>
      <c r="HP538" s="47"/>
      <c r="HQ538" s="47"/>
      <c r="HR538" s="47"/>
      <c r="HS538" s="47"/>
    </row>
    <row r="539" spans="1:227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  <c r="AR539" s="47"/>
      <c r="AS539" s="47"/>
      <c r="AT539" s="47"/>
      <c r="AU539" s="47"/>
      <c r="AV539" s="47"/>
      <c r="AW539" s="47"/>
      <c r="AX539" s="47"/>
      <c r="AY539" s="47"/>
      <c r="AZ539" s="47"/>
      <c r="BA539" s="47"/>
      <c r="BB539" s="47"/>
      <c r="BC539" s="47"/>
      <c r="BD539" s="47"/>
      <c r="BE539" s="47"/>
      <c r="BF539" s="47"/>
      <c r="BG539" s="47"/>
      <c r="BH539" s="47"/>
      <c r="BI539" s="47"/>
      <c r="BJ539" s="47"/>
      <c r="BK539" s="47"/>
      <c r="BL539" s="47"/>
      <c r="BM539" s="47"/>
      <c r="BN539" s="47"/>
      <c r="BO539" s="47"/>
      <c r="BP539" s="47"/>
      <c r="BQ539" s="47"/>
      <c r="BR539" s="47"/>
      <c r="BS539" s="47"/>
      <c r="BT539" s="47"/>
      <c r="BU539" s="47"/>
      <c r="BV539" s="47"/>
      <c r="BW539" s="47"/>
      <c r="BX539" s="47"/>
      <c r="BY539" s="47"/>
      <c r="BZ539" s="47"/>
      <c r="CA539" s="47"/>
      <c r="CB539" s="47"/>
      <c r="CC539" s="47"/>
      <c r="CD539" s="47"/>
      <c r="CE539" s="47"/>
      <c r="CF539" s="47"/>
      <c r="CG539" s="47"/>
      <c r="CH539" s="47"/>
      <c r="CI539" s="47"/>
      <c r="CJ539" s="47"/>
      <c r="CK539" s="47"/>
      <c r="CL539" s="47"/>
      <c r="CM539" s="47"/>
      <c r="CN539" s="47"/>
      <c r="CO539" s="47"/>
      <c r="CP539" s="47"/>
      <c r="CQ539" s="47"/>
      <c r="CR539" s="47"/>
      <c r="CS539" s="47"/>
      <c r="CT539" s="47"/>
      <c r="CU539" s="47"/>
      <c r="CV539" s="47"/>
      <c r="CW539" s="47"/>
      <c r="CX539" s="47"/>
      <c r="CY539" s="47"/>
      <c r="CZ539" s="47"/>
      <c r="DA539" s="47"/>
      <c r="DB539" s="47"/>
      <c r="DC539" s="47"/>
      <c r="DD539" s="47"/>
      <c r="DE539" s="47"/>
      <c r="DF539" s="47"/>
      <c r="DG539" s="47"/>
      <c r="DH539" s="47"/>
      <c r="DI539" s="47"/>
      <c r="DJ539" s="47"/>
      <c r="DK539" s="47"/>
      <c r="DL539" s="47"/>
      <c r="DM539" s="47"/>
      <c r="DN539" s="47"/>
      <c r="DO539" s="47"/>
      <c r="DP539" s="47"/>
      <c r="DQ539" s="47"/>
      <c r="DR539" s="47"/>
      <c r="DS539" s="47"/>
      <c r="DT539" s="47"/>
      <c r="DU539" s="47"/>
      <c r="DV539" s="47"/>
      <c r="DW539" s="47"/>
      <c r="DX539" s="47"/>
      <c r="DY539" s="47"/>
      <c r="DZ539" s="47"/>
      <c r="EA539" s="47"/>
      <c r="EB539" s="47"/>
      <c r="EC539" s="47"/>
      <c r="ED539" s="47"/>
      <c r="EE539" s="47"/>
      <c r="EF539" s="47"/>
      <c r="EG539" s="47"/>
      <c r="EH539" s="47"/>
      <c r="EI539" s="47"/>
      <c r="EJ539" s="47"/>
      <c r="EK539" s="47"/>
      <c r="EL539" s="47"/>
      <c r="EM539" s="47"/>
      <c r="EN539" s="47"/>
      <c r="EO539" s="47"/>
      <c r="EP539" s="47"/>
      <c r="EQ539" s="47"/>
      <c r="ER539" s="47"/>
      <c r="ES539" s="47"/>
      <c r="ET539" s="47"/>
      <c r="EU539" s="47"/>
      <c r="EV539" s="47"/>
      <c r="EW539" s="47"/>
      <c r="EX539" s="47"/>
      <c r="EY539" s="47"/>
      <c r="EZ539" s="47"/>
      <c r="FA539" s="47"/>
      <c r="FB539" s="47"/>
      <c r="FC539" s="47"/>
      <c r="FD539" s="47"/>
      <c r="FE539" s="47"/>
      <c r="FF539" s="47"/>
      <c r="FG539" s="47"/>
      <c r="FH539" s="47"/>
      <c r="FI539" s="47"/>
      <c r="FJ539" s="47"/>
      <c r="FK539" s="47"/>
      <c r="FL539" s="47"/>
      <c r="FM539" s="47"/>
      <c r="FN539" s="47"/>
      <c r="FO539" s="47"/>
      <c r="FP539" s="47"/>
      <c r="FQ539" s="47"/>
      <c r="FR539" s="47"/>
      <c r="FS539" s="47"/>
      <c r="FT539" s="47"/>
      <c r="FU539" s="47"/>
      <c r="FV539" s="47"/>
      <c r="FW539" s="47"/>
      <c r="FX539" s="47"/>
      <c r="FY539" s="47"/>
      <c r="FZ539" s="47"/>
      <c r="GA539" s="47"/>
      <c r="GB539" s="47"/>
      <c r="GC539" s="47"/>
      <c r="GD539" s="47"/>
      <c r="GE539" s="47"/>
      <c r="GF539" s="47"/>
      <c r="GG539" s="47"/>
      <c r="GH539" s="47"/>
      <c r="GI539" s="47"/>
      <c r="GJ539" s="47"/>
      <c r="GK539" s="47"/>
      <c r="GL539" s="47"/>
      <c r="GM539" s="47"/>
      <c r="GN539" s="47"/>
      <c r="GO539" s="47"/>
      <c r="GP539" s="47"/>
      <c r="GQ539" s="47"/>
      <c r="GR539" s="47"/>
      <c r="GS539" s="47"/>
      <c r="GT539" s="47"/>
      <c r="GU539" s="47"/>
      <c r="GV539" s="47"/>
      <c r="GW539" s="47"/>
      <c r="GX539" s="47"/>
      <c r="GY539" s="47"/>
      <c r="GZ539" s="47"/>
      <c r="HA539" s="47"/>
      <c r="HB539" s="47"/>
      <c r="HC539" s="47"/>
      <c r="HD539" s="47"/>
      <c r="HE539" s="47"/>
      <c r="HF539" s="47"/>
      <c r="HG539" s="47"/>
      <c r="HH539" s="47"/>
      <c r="HI539" s="47"/>
      <c r="HJ539" s="47"/>
      <c r="HK539" s="47"/>
      <c r="HL539" s="47"/>
      <c r="HM539" s="47"/>
      <c r="HN539" s="47"/>
      <c r="HO539" s="47"/>
      <c r="HP539" s="47"/>
      <c r="HQ539" s="47"/>
      <c r="HR539" s="47"/>
      <c r="HS539" s="47"/>
    </row>
    <row r="540" spans="1:227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  <c r="AD540" s="47"/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  <c r="AR540" s="47"/>
      <c r="AS540" s="47"/>
      <c r="AT540" s="47"/>
      <c r="AU540" s="47"/>
      <c r="AV540" s="47"/>
      <c r="AW540" s="47"/>
      <c r="AX540" s="47"/>
      <c r="AY540" s="47"/>
      <c r="AZ540" s="47"/>
      <c r="BA540" s="47"/>
      <c r="BB540" s="47"/>
      <c r="BC540" s="47"/>
      <c r="BD540" s="47"/>
      <c r="BE540" s="47"/>
      <c r="BF540" s="47"/>
      <c r="BG540" s="47"/>
      <c r="BH540" s="47"/>
      <c r="BI540" s="47"/>
      <c r="BJ540" s="47"/>
      <c r="BK540" s="47"/>
      <c r="BL540" s="47"/>
      <c r="BM540" s="47"/>
      <c r="BN540" s="47"/>
      <c r="BO540" s="47"/>
      <c r="BP540" s="47"/>
      <c r="BQ540" s="47"/>
      <c r="BR540" s="47"/>
      <c r="BS540" s="47"/>
      <c r="BT540" s="47"/>
      <c r="BU540" s="47"/>
      <c r="BV540" s="47"/>
      <c r="BW540" s="47"/>
      <c r="BX540" s="47"/>
      <c r="BY540" s="47"/>
      <c r="BZ540" s="47"/>
      <c r="CA540" s="47"/>
      <c r="CB540" s="47"/>
      <c r="CC540" s="47"/>
      <c r="CD540" s="47"/>
      <c r="CE540" s="47"/>
      <c r="CF540" s="47"/>
      <c r="CG540" s="47"/>
      <c r="CH540" s="47"/>
      <c r="CI540" s="47"/>
      <c r="CJ540" s="47"/>
      <c r="CK540" s="47"/>
      <c r="CL540" s="47"/>
      <c r="CM540" s="47"/>
      <c r="CN540" s="47"/>
      <c r="CO540" s="47"/>
      <c r="CP540" s="47"/>
      <c r="CQ540" s="47"/>
      <c r="CR540" s="47"/>
      <c r="CS540" s="47"/>
      <c r="CT540" s="47"/>
      <c r="CU540" s="47"/>
      <c r="CV540" s="47"/>
      <c r="CW540" s="47"/>
      <c r="CX540" s="47"/>
      <c r="CY540" s="47"/>
      <c r="CZ540" s="47"/>
      <c r="DA540" s="47"/>
      <c r="DB540" s="47"/>
      <c r="DC540" s="47"/>
      <c r="DD540" s="47"/>
      <c r="DE540" s="47"/>
      <c r="DF540" s="47"/>
      <c r="DG540" s="47"/>
      <c r="DH540" s="47"/>
      <c r="DI540" s="47"/>
      <c r="DJ540" s="47"/>
      <c r="DK540" s="47"/>
      <c r="DL540" s="47"/>
      <c r="DM540" s="47"/>
      <c r="DN540" s="47"/>
      <c r="DO540" s="47"/>
      <c r="DP540" s="47"/>
      <c r="DQ540" s="47"/>
      <c r="DR540" s="47"/>
      <c r="DS540" s="47"/>
      <c r="DT540" s="47"/>
      <c r="DU540" s="47"/>
      <c r="DV540" s="47"/>
      <c r="DW540" s="47"/>
      <c r="DX540" s="47"/>
      <c r="DY540" s="47"/>
      <c r="DZ540" s="47"/>
      <c r="EA540" s="47"/>
      <c r="EB540" s="47"/>
      <c r="EC540" s="47"/>
      <c r="ED540" s="47"/>
      <c r="EE540" s="47"/>
      <c r="EF540" s="47"/>
      <c r="EG540" s="47"/>
      <c r="EH540" s="47"/>
      <c r="EI540" s="47"/>
      <c r="EJ540" s="47"/>
      <c r="EK540" s="47"/>
      <c r="EL540" s="47"/>
      <c r="EM540" s="47"/>
      <c r="EN540" s="47"/>
      <c r="EO540" s="47"/>
      <c r="EP540" s="47"/>
      <c r="EQ540" s="47"/>
      <c r="ER540" s="47"/>
      <c r="ES540" s="47"/>
      <c r="ET540" s="47"/>
      <c r="EU540" s="47"/>
      <c r="EV540" s="47"/>
      <c r="EW540" s="47"/>
      <c r="EX540" s="47"/>
      <c r="EY540" s="47"/>
      <c r="EZ540" s="47"/>
      <c r="FA540" s="47"/>
      <c r="FB540" s="47"/>
      <c r="FC540" s="47"/>
      <c r="FD540" s="47"/>
      <c r="FE540" s="47"/>
      <c r="FF540" s="47"/>
      <c r="FG540" s="47"/>
      <c r="FH540" s="47"/>
      <c r="FI540" s="47"/>
      <c r="FJ540" s="47"/>
      <c r="FK540" s="47"/>
      <c r="FL540" s="47"/>
      <c r="FM540" s="47"/>
      <c r="FN540" s="47"/>
      <c r="FO540" s="47"/>
      <c r="FP540" s="47"/>
      <c r="FQ540" s="47"/>
      <c r="FR540" s="47"/>
      <c r="FS540" s="47"/>
      <c r="FT540" s="47"/>
      <c r="FU540" s="47"/>
      <c r="FV540" s="47"/>
      <c r="FW540" s="47"/>
      <c r="FX540" s="47"/>
      <c r="FY540" s="47"/>
      <c r="FZ540" s="47"/>
      <c r="GA540" s="47"/>
      <c r="GB540" s="47"/>
      <c r="GC540" s="47"/>
      <c r="GD540" s="47"/>
      <c r="GE540" s="47"/>
      <c r="GF540" s="47"/>
      <c r="GG540" s="47"/>
      <c r="GH540" s="47"/>
      <c r="GI540" s="47"/>
      <c r="GJ540" s="47"/>
      <c r="GK540" s="47"/>
      <c r="GL540" s="47"/>
      <c r="GM540" s="47"/>
      <c r="GN540" s="47"/>
      <c r="GO540" s="47"/>
      <c r="GP540" s="47"/>
      <c r="GQ540" s="47"/>
      <c r="GR540" s="47"/>
      <c r="GS540" s="47"/>
      <c r="GT540" s="47"/>
      <c r="GU540" s="47"/>
      <c r="GV540" s="47"/>
      <c r="GW540" s="47"/>
      <c r="GX540" s="47"/>
      <c r="GY540" s="47"/>
      <c r="GZ540" s="47"/>
      <c r="HA540" s="47"/>
      <c r="HB540" s="47"/>
      <c r="HC540" s="47"/>
      <c r="HD540" s="47"/>
      <c r="HE540" s="47"/>
      <c r="HF540" s="47"/>
      <c r="HG540" s="47"/>
      <c r="HH540" s="47"/>
      <c r="HI540" s="47"/>
      <c r="HJ540" s="47"/>
      <c r="HK540" s="47"/>
      <c r="HL540" s="47"/>
      <c r="HM540" s="47"/>
      <c r="HN540" s="47"/>
      <c r="HO540" s="47"/>
      <c r="HP540" s="47"/>
      <c r="HQ540" s="47"/>
      <c r="HR540" s="47"/>
      <c r="HS540" s="47"/>
    </row>
    <row r="541" spans="1:227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  <c r="AR541" s="47"/>
      <c r="AS541" s="47"/>
      <c r="AT541" s="47"/>
      <c r="AU541" s="47"/>
      <c r="AV541" s="47"/>
      <c r="AW541" s="47"/>
      <c r="AX541" s="47"/>
      <c r="AY541" s="47"/>
      <c r="AZ541" s="47"/>
      <c r="BA541" s="47"/>
      <c r="BB541" s="47"/>
      <c r="BC541" s="47"/>
      <c r="BD541" s="47"/>
      <c r="BE541" s="47"/>
      <c r="BF541" s="47"/>
      <c r="BG541" s="47"/>
      <c r="BH541" s="47"/>
      <c r="BI541" s="47"/>
      <c r="BJ541" s="47"/>
      <c r="BK541" s="47"/>
      <c r="BL541" s="47"/>
      <c r="BM541" s="47"/>
      <c r="BN541" s="47"/>
      <c r="BO541" s="47"/>
      <c r="BP541" s="47"/>
      <c r="BQ541" s="47"/>
      <c r="BR541" s="47"/>
      <c r="BS541" s="47"/>
      <c r="BT541" s="47"/>
      <c r="BU541" s="47"/>
      <c r="BV541" s="47"/>
      <c r="BW541" s="47"/>
      <c r="BX541" s="47"/>
      <c r="BY541" s="47"/>
      <c r="BZ541" s="47"/>
      <c r="CA541" s="47"/>
      <c r="CB541" s="47"/>
      <c r="CC541" s="47"/>
      <c r="CD541" s="47"/>
      <c r="CE541" s="47"/>
      <c r="CF541" s="47"/>
      <c r="CG541" s="47"/>
      <c r="CH541" s="47"/>
      <c r="CI541" s="47"/>
      <c r="CJ541" s="47"/>
      <c r="CK541" s="47"/>
      <c r="CL541" s="47"/>
      <c r="CM541" s="47"/>
      <c r="CN541" s="47"/>
      <c r="CO541" s="47"/>
      <c r="CP541" s="47"/>
      <c r="CQ541" s="47"/>
      <c r="CR541" s="47"/>
      <c r="CS541" s="47"/>
      <c r="CT541" s="47"/>
      <c r="CU541" s="47"/>
      <c r="CV541" s="47"/>
      <c r="CW541" s="47"/>
      <c r="CX541" s="47"/>
      <c r="CY541" s="47"/>
      <c r="CZ541" s="47"/>
      <c r="DA541" s="47"/>
      <c r="DB541" s="47"/>
      <c r="DC541" s="47"/>
      <c r="DD541" s="47"/>
      <c r="DE541" s="47"/>
      <c r="DF541" s="47"/>
      <c r="DG541" s="47"/>
      <c r="DH541" s="47"/>
      <c r="DI541" s="47"/>
      <c r="DJ541" s="47"/>
      <c r="DK541" s="47"/>
      <c r="DL541" s="47"/>
      <c r="DM541" s="47"/>
      <c r="DN541" s="47"/>
      <c r="DO541" s="47"/>
      <c r="DP541" s="47"/>
      <c r="DQ541" s="47"/>
      <c r="DR541" s="47"/>
      <c r="DS541" s="47"/>
      <c r="DT541" s="47"/>
      <c r="DU541" s="47"/>
      <c r="DV541" s="47"/>
      <c r="DW541" s="47"/>
      <c r="DX541" s="47"/>
      <c r="DY541" s="47"/>
      <c r="DZ541" s="47"/>
      <c r="EA541" s="47"/>
      <c r="EB541" s="47"/>
      <c r="EC541" s="47"/>
      <c r="ED541" s="47"/>
      <c r="EE541" s="47"/>
      <c r="EF541" s="47"/>
      <c r="EG541" s="47"/>
      <c r="EH541" s="47"/>
      <c r="EI541" s="47"/>
      <c r="EJ541" s="47"/>
      <c r="EK541" s="47"/>
      <c r="EL541" s="47"/>
      <c r="EM541" s="47"/>
      <c r="EN541" s="47"/>
      <c r="EO541" s="47"/>
      <c r="EP541" s="47"/>
      <c r="EQ541" s="47"/>
      <c r="ER541" s="47"/>
      <c r="ES541" s="47"/>
      <c r="ET541" s="47"/>
      <c r="EU541" s="47"/>
      <c r="EV541" s="47"/>
      <c r="EW541" s="47"/>
      <c r="EX541" s="47"/>
      <c r="EY541" s="47"/>
      <c r="EZ541" s="47"/>
      <c r="FA541" s="47"/>
      <c r="FB541" s="47"/>
      <c r="FC541" s="47"/>
      <c r="FD541" s="47"/>
      <c r="FE541" s="47"/>
      <c r="FF541" s="47"/>
      <c r="FG541" s="47"/>
      <c r="FH541" s="47"/>
      <c r="FI541" s="47"/>
      <c r="FJ541" s="47"/>
      <c r="FK541" s="47"/>
      <c r="FL541" s="47"/>
      <c r="FM541" s="47"/>
      <c r="FN541" s="47"/>
      <c r="FO541" s="47"/>
      <c r="FP541" s="47"/>
      <c r="FQ541" s="47"/>
      <c r="FR541" s="47"/>
      <c r="FS541" s="47"/>
      <c r="FT541" s="47"/>
      <c r="FU541" s="47"/>
      <c r="FV541" s="47"/>
      <c r="FW541" s="47"/>
      <c r="FX541" s="47"/>
      <c r="FY541" s="47"/>
      <c r="FZ541" s="47"/>
      <c r="GA541" s="47"/>
      <c r="GB541" s="47"/>
      <c r="GC541" s="47"/>
      <c r="GD541" s="47"/>
      <c r="GE541" s="47"/>
      <c r="GF541" s="47"/>
      <c r="GG541" s="47"/>
      <c r="GH541" s="47"/>
      <c r="GI541" s="47"/>
      <c r="GJ541" s="47"/>
      <c r="GK541" s="47"/>
      <c r="GL541" s="47"/>
      <c r="GM541" s="47"/>
      <c r="GN541" s="47"/>
      <c r="GO541" s="47"/>
      <c r="GP541" s="47"/>
      <c r="GQ541" s="47"/>
      <c r="GR541" s="47"/>
      <c r="GS541" s="47"/>
      <c r="GT541" s="47"/>
      <c r="GU541" s="47"/>
      <c r="GV541" s="47"/>
      <c r="GW541" s="47"/>
      <c r="GX541" s="47"/>
      <c r="GY541" s="47"/>
      <c r="GZ541" s="47"/>
      <c r="HA541" s="47"/>
      <c r="HB541" s="47"/>
      <c r="HC541" s="47"/>
      <c r="HD541" s="47"/>
      <c r="HE541" s="47"/>
      <c r="HF541" s="47"/>
      <c r="HG541" s="47"/>
      <c r="HH541" s="47"/>
      <c r="HI541" s="47"/>
      <c r="HJ541" s="47"/>
      <c r="HK541" s="47"/>
      <c r="HL541" s="47"/>
      <c r="HM541" s="47"/>
      <c r="HN541" s="47"/>
      <c r="HO541" s="47"/>
      <c r="HP541" s="47"/>
      <c r="HQ541" s="47"/>
      <c r="HR541" s="47"/>
      <c r="HS541" s="47"/>
    </row>
    <row r="542" spans="1:227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  <c r="AD542" s="47"/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  <c r="AR542" s="47"/>
      <c r="AS542" s="47"/>
      <c r="AT542" s="47"/>
      <c r="AU542" s="47"/>
      <c r="AV542" s="47"/>
      <c r="AW542" s="47"/>
      <c r="AX542" s="47"/>
      <c r="AY542" s="47"/>
      <c r="AZ542" s="47"/>
      <c r="BA542" s="47"/>
      <c r="BB542" s="47"/>
      <c r="BC542" s="47"/>
      <c r="BD542" s="47"/>
      <c r="BE542" s="47"/>
      <c r="BF542" s="47"/>
      <c r="BG542" s="47"/>
      <c r="BH542" s="47"/>
      <c r="BI542" s="47"/>
      <c r="BJ542" s="47"/>
      <c r="BK542" s="47"/>
      <c r="BL542" s="47"/>
      <c r="BM542" s="47"/>
      <c r="BN542" s="47"/>
      <c r="BO542" s="47"/>
      <c r="BP542" s="47"/>
      <c r="BQ542" s="47"/>
      <c r="BR542" s="47"/>
      <c r="BS542" s="47"/>
      <c r="BT542" s="47"/>
      <c r="BU542" s="47"/>
      <c r="BV542" s="47"/>
      <c r="BW542" s="47"/>
      <c r="BX542" s="47"/>
      <c r="BY542" s="47"/>
      <c r="BZ542" s="47"/>
      <c r="CA542" s="47"/>
      <c r="CB542" s="47"/>
      <c r="CC542" s="47"/>
      <c r="CD542" s="47"/>
      <c r="CE542" s="47"/>
      <c r="CF542" s="47"/>
      <c r="CG542" s="47"/>
      <c r="CH542" s="47"/>
      <c r="CI542" s="47"/>
      <c r="CJ542" s="47"/>
      <c r="CK542" s="47"/>
      <c r="CL542" s="47"/>
      <c r="CM542" s="47"/>
      <c r="CN542" s="47"/>
      <c r="CO542" s="47"/>
      <c r="CP542" s="47"/>
      <c r="CQ542" s="47"/>
      <c r="CR542" s="47"/>
      <c r="CS542" s="47"/>
      <c r="CT542" s="47"/>
      <c r="CU542" s="47"/>
      <c r="CV542" s="47"/>
      <c r="CW542" s="47"/>
      <c r="CX542" s="47"/>
      <c r="CY542" s="47"/>
      <c r="CZ542" s="47"/>
      <c r="DA542" s="47"/>
      <c r="DB542" s="47"/>
      <c r="DC542" s="47"/>
      <c r="DD542" s="47"/>
      <c r="DE542" s="47"/>
      <c r="DF542" s="47"/>
      <c r="DG542" s="47"/>
      <c r="DH542" s="47"/>
      <c r="DI542" s="47"/>
      <c r="DJ542" s="47"/>
      <c r="DK542" s="47"/>
      <c r="DL542" s="47"/>
      <c r="DM542" s="47"/>
      <c r="DN542" s="47"/>
      <c r="DO542" s="47"/>
      <c r="DP542" s="47"/>
      <c r="DQ542" s="47"/>
      <c r="DR542" s="47"/>
      <c r="DS542" s="47"/>
      <c r="DT542" s="47"/>
      <c r="DU542" s="47"/>
      <c r="DV542" s="47"/>
      <c r="DW542" s="47"/>
      <c r="DX542" s="47"/>
      <c r="DY542" s="47"/>
      <c r="DZ542" s="47"/>
      <c r="EA542" s="47"/>
      <c r="EB542" s="47"/>
      <c r="EC542" s="47"/>
      <c r="ED542" s="47"/>
      <c r="EE542" s="47"/>
      <c r="EF542" s="47"/>
      <c r="EG542" s="47"/>
      <c r="EH542" s="47"/>
      <c r="EI542" s="47"/>
      <c r="EJ542" s="47"/>
      <c r="EK542" s="47"/>
      <c r="EL542" s="47"/>
      <c r="EM542" s="47"/>
      <c r="EN542" s="47"/>
      <c r="EO542" s="47"/>
      <c r="EP542" s="47"/>
      <c r="EQ542" s="47"/>
      <c r="ER542" s="47"/>
      <c r="ES542" s="47"/>
      <c r="ET542" s="47"/>
      <c r="EU542" s="47"/>
      <c r="EV542" s="47"/>
      <c r="EW542" s="47"/>
      <c r="EX542" s="47"/>
      <c r="EY542" s="47"/>
      <c r="EZ542" s="47"/>
      <c r="FA542" s="47"/>
      <c r="FB542" s="47"/>
      <c r="FC542" s="47"/>
      <c r="FD542" s="47"/>
      <c r="FE542" s="47"/>
      <c r="FF542" s="47"/>
      <c r="FG542" s="47"/>
      <c r="FH542" s="47"/>
      <c r="FI542" s="47"/>
      <c r="FJ542" s="47"/>
      <c r="FK542" s="47"/>
      <c r="FL542" s="47"/>
      <c r="FM542" s="47"/>
      <c r="FN542" s="47"/>
      <c r="FO542" s="47"/>
      <c r="FP542" s="47"/>
      <c r="FQ542" s="47"/>
      <c r="FR542" s="47"/>
      <c r="FS542" s="47"/>
      <c r="FT542" s="47"/>
      <c r="FU542" s="47"/>
      <c r="FV542" s="47"/>
      <c r="FW542" s="47"/>
      <c r="FX542" s="47"/>
      <c r="FY542" s="47"/>
      <c r="FZ542" s="47"/>
      <c r="GA542" s="47"/>
      <c r="GB542" s="47"/>
      <c r="GC542" s="47"/>
      <c r="GD542" s="47"/>
      <c r="GE542" s="47"/>
      <c r="GF542" s="47"/>
      <c r="GG542" s="47"/>
      <c r="GH542" s="47"/>
      <c r="GI542" s="47"/>
      <c r="GJ542" s="47"/>
      <c r="GK542" s="47"/>
      <c r="GL542" s="47"/>
      <c r="GM542" s="47"/>
      <c r="GN542" s="47"/>
      <c r="GO542" s="47"/>
      <c r="GP542" s="47"/>
      <c r="GQ542" s="47"/>
      <c r="GR542" s="47"/>
      <c r="GS542" s="47"/>
      <c r="GT542" s="47"/>
      <c r="GU542" s="47"/>
      <c r="GV542" s="47"/>
      <c r="GW542" s="47"/>
      <c r="GX542" s="47"/>
      <c r="GY542" s="47"/>
      <c r="GZ542" s="47"/>
      <c r="HA542" s="47"/>
      <c r="HB542" s="47"/>
      <c r="HC542" s="47"/>
      <c r="HD542" s="47"/>
      <c r="HE542" s="47"/>
      <c r="HF542" s="47"/>
      <c r="HG542" s="47"/>
      <c r="HH542" s="47"/>
      <c r="HI542" s="47"/>
      <c r="HJ542" s="47"/>
      <c r="HK542" s="47"/>
      <c r="HL542" s="47"/>
      <c r="HM542" s="47"/>
      <c r="HN542" s="47"/>
      <c r="HO542" s="47"/>
      <c r="HP542" s="47"/>
      <c r="HQ542" s="47"/>
      <c r="HR542" s="47"/>
      <c r="HS542" s="47"/>
    </row>
    <row r="543" spans="1:227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  <c r="AR543" s="47"/>
      <c r="AS543" s="47"/>
      <c r="AT543" s="47"/>
      <c r="AU543" s="47"/>
      <c r="AV543" s="47"/>
      <c r="AW543" s="47"/>
      <c r="AX543" s="47"/>
      <c r="AY543" s="47"/>
      <c r="AZ543" s="47"/>
      <c r="BA543" s="47"/>
      <c r="BB543" s="47"/>
      <c r="BC543" s="47"/>
      <c r="BD543" s="47"/>
      <c r="BE543" s="47"/>
      <c r="BF543" s="47"/>
      <c r="BG543" s="47"/>
      <c r="BH543" s="47"/>
      <c r="BI543" s="47"/>
      <c r="BJ543" s="47"/>
      <c r="BK543" s="47"/>
      <c r="BL543" s="47"/>
      <c r="BM543" s="47"/>
      <c r="BN543" s="47"/>
      <c r="BO543" s="47"/>
      <c r="BP543" s="47"/>
      <c r="BQ543" s="47"/>
      <c r="BR543" s="47"/>
      <c r="BS543" s="47"/>
      <c r="BT543" s="47"/>
      <c r="BU543" s="47"/>
      <c r="BV543" s="47"/>
      <c r="BW543" s="47"/>
      <c r="BX543" s="47"/>
      <c r="BY543" s="47"/>
      <c r="BZ543" s="47"/>
      <c r="CA543" s="47"/>
      <c r="CB543" s="47"/>
      <c r="CC543" s="47"/>
      <c r="CD543" s="47"/>
      <c r="CE543" s="47"/>
      <c r="CF543" s="47"/>
      <c r="CG543" s="47"/>
      <c r="CH543" s="47"/>
      <c r="CI543" s="47"/>
      <c r="CJ543" s="47"/>
      <c r="CK543" s="47"/>
      <c r="CL543" s="47"/>
      <c r="CM543" s="47"/>
      <c r="CN543" s="47"/>
      <c r="CO543" s="47"/>
      <c r="CP543" s="47"/>
      <c r="CQ543" s="47"/>
      <c r="CR543" s="47"/>
      <c r="CS543" s="47"/>
      <c r="CT543" s="47"/>
      <c r="CU543" s="47"/>
      <c r="CV543" s="47"/>
      <c r="CW543" s="47"/>
      <c r="CX543" s="47"/>
      <c r="CY543" s="47"/>
      <c r="CZ543" s="47"/>
      <c r="DA543" s="47"/>
      <c r="DB543" s="47"/>
      <c r="DC543" s="47"/>
      <c r="DD543" s="47"/>
      <c r="DE543" s="47"/>
      <c r="DF543" s="47"/>
      <c r="DG543" s="47"/>
      <c r="DH543" s="47"/>
      <c r="DI543" s="47"/>
      <c r="DJ543" s="47"/>
      <c r="DK543" s="47"/>
      <c r="DL543" s="47"/>
      <c r="DM543" s="47"/>
      <c r="DN543" s="47"/>
      <c r="DO543" s="47"/>
      <c r="DP543" s="47"/>
      <c r="DQ543" s="47"/>
      <c r="DR543" s="47"/>
      <c r="DS543" s="47"/>
      <c r="DT543" s="47"/>
      <c r="DU543" s="47"/>
      <c r="DV543" s="47"/>
      <c r="DW543" s="47"/>
      <c r="DX543" s="47"/>
      <c r="DY543" s="47"/>
      <c r="DZ543" s="47"/>
      <c r="EA543" s="47"/>
      <c r="EB543" s="47"/>
      <c r="EC543" s="47"/>
      <c r="ED543" s="47"/>
      <c r="EE543" s="47"/>
      <c r="EF543" s="47"/>
      <c r="EG543" s="47"/>
      <c r="EH543" s="47"/>
      <c r="EI543" s="47"/>
      <c r="EJ543" s="47"/>
      <c r="EK543" s="47"/>
      <c r="EL543" s="47"/>
      <c r="EM543" s="47"/>
      <c r="EN543" s="47"/>
      <c r="EO543" s="47"/>
      <c r="EP543" s="47"/>
      <c r="EQ543" s="47"/>
      <c r="ER543" s="47"/>
      <c r="ES543" s="47"/>
      <c r="ET543" s="47"/>
      <c r="EU543" s="47"/>
      <c r="EV543" s="47"/>
      <c r="EW543" s="47"/>
      <c r="EX543" s="47"/>
      <c r="EY543" s="47"/>
      <c r="EZ543" s="47"/>
      <c r="FA543" s="47"/>
      <c r="FB543" s="47"/>
      <c r="FC543" s="47"/>
      <c r="FD543" s="47"/>
      <c r="FE543" s="47"/>
      <c r="FF543" s="47"/>
      <c r="FG543" s="47"/>
      <c r="FH543" s="47"/>
      <c r="FI543" s="47"/>
      <c r="FJ543" s="47"/>
      <c r="FK543" s="47"/>
      <c r="FL543" s="47"/>
      <c r="FM543" s="47"/>
      <c r="FN543" s="47"/>
      <c r="FO543" s="47"/>
      <c r="FP543" s="47"/>
      <c r="FQ543" s="47"/>
      <c r="FR543" s="47"/>
      <c r="FS543" s="47"/>
      <c r="FT543" s="47"/>
      <c r="FU543" s="47"/>
      <c r="FV543" s="47"/>
      <c r="FW543" s="47"/>
      <c r="FX543" s="47"/>
      <c r="FY543" s="47"/>
      <c r="FZ543" s="47"/>
      <c r="GA543" s="47"/>
      <c r="GB543" s="47"/>
      <c r="GC543" s="47"/>
      <c r="GD543" s="47"/>
      <c r="GE543" s="47"/>
      <c r="GF543" s="47"/>
      <c r="GG543" s="47"/>
      <c r="GH543" s="47"/>
      <c r="GI543" s="47"/>
      <c r="GJ543" s="47"/>
      <c r="GK543" s="47"/>
      <c r="GL543" s="47"/>
      <c r="GM543" s="47"/>
      <c r="GN543" s="47"/>
      <c r="GO543" s="47"/>
      <c r="GP543" s="47"/>
      <c r="GQ543" s="47"/>
      <c r="GR543" s="47"/>
      <c r="GS543" s="47"/>
      <c r="GT543" s="47"/>
      <c r="GU543" s="47"/>
      <c r="GV543" s="47"/>
      <c r="GW543" s="47"/>
      <c r="GX543" s="47"/>
      <c r="GY543" s="47"/>
      <c r="GZ543" s="47"/>
      <c r="HA543" s="47"/>
      <c r="HB543" s="47"/>
      <c r="HC543" s="47"/>
      <c r="HD543" s="47"/>
      <c r="HE543" s="47"/>
      <c r="HF543" s="47"/>
      <c r="HG543" s="47"/>
      <c r="HH543" s="47"/>
      <c r="HI543" s="47"/>
      <c r="HJ543" s="47"/>
      <c r="HK543" s="47"/>
      <c r="HL543" s="47"/>
      <c r="HM543" s="47"/>
      <c r="HN543" s="47"/>
      <c r="HO543" s="47"/>
      <c r="HP543" s="47"/>
      <c r="HQ543" s="47"/>
      <c r="HR543" s="47"/>
      <c r="HS543" s="47"/>
    </row>
    <row r="544" spans="1:227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  <c r="AR544" s="47"/>
      <c r="AS544" s="47"/>
      <c r="AT544" s="47"/>
      <c r="AU544" s="47"/>
      <c r="AV544" s="47"/>
      <c r="AW544" s="47"/>
      <c r="AX544" s="47"/>
      <c r="AY544" s="47"/>
      <c r="AZ544" s="47"/>
      <c r="BA544" s="47"/>
      <c r="BB544" s="47"/>
      <c r="BC544" s="47"/>
      <c r="BD544" s="47"/>
      <c r="BE544" s="47"/>
      <c r="BF544" s="47"/>
      <c r="BG544" s="47"/>
      <c r="BH544" s="47"/>
      <c r="BI544" s="47"/>
      <c r="BJ544" s="47"/>
      <c r="BK544" s="47"/>
      <c r="BL544" s="47"/>
      <c r="BM544" s="47"/>
      <c r="BN544" s="47"/>
      <c r="BO544" s="47"/>
      <c r="BP544" s="47"/>
      <c r="BQ544" s="47"/>
      <c r="BR544" s="47"/>
      <c r="BS544" s="47"/>
      <c r="BT544" s="47"/>
      <c r="BU544" s="47"/>
      <c r="BV544" s="47"/>
      <c r="BW544" s="47"/>
      <c r="BX544" s="47"/>
      <c r="BY544" s="47"/>
      <c r="BZ544" s="47"/>
      <c r="CA544" s="47"/>
      <c r="CB544" s="47"/>
      <c r="CC544" s="47"/>
      <c r="CD544" s="47"/>
      <c r="CE544" s="47"/>
      <c r="CF544" s="47"/>
      <c r="CG544" s="47"/>
      <c r="CH544" s="47"/>
      <c r="CI544" s="47"/>
      <c r="CJ544" s="47"/>
      <c r="CK544" s="47"/>
      <c r="CL544" s="47"/>
      <c r="CM544" s="47"/>
      <c r="CN544" s="47"/>
      <c r="CO544" s="47"/>
      <c r="CP544" s="47"/>
      <c r="CQ544" s="47"/>
      <c r="CR544" s="47"/>
      <c r="CS544" s="47"/>
      <c r="CT544" s="47"/>
      <c r="CU544" s="47"/>
      <c r="CV544" s="47"/>
      <c r="CW544" s="47"/>
      <c r="CX544" s="47"/>
      <c r="CY544" s="47"/>
      <c r="CZ544" s="47"/>
      <c r="DA544" s="47"/>
      <c r="DB544" s="47"/>
      <c r="DC544" s="47"/>
      <c r="DD544" s="47"/>
      <c r="DE544" s="47"/>
      <c r="DF544" s="47"/>
      <c r="DG544" s="47"/>
      <c r="DH544" s="47"/>
      <c r="DI544" s="47"/>
      <c r="DJ544" s="47"/>
      <c r="DK544" s="47"/>
      <c r="DL544" s="47"/>
      <c r="DM544" s="47"/>
      <c r="DN544" s="47"/>
      <c r="DO544" s="47"/>
      <c r="DP544" s="47"/>
      <c r="DQ544" s="47"/>
      <c r="DR544" s="47"/>
      <c r="DS544" s="47"/>
      <c r="DT544" s="47"/>
      <c r="DU544" s="47"/>
      <c r="DV544" s="47"/>
      <c r="DW544" s="47"/>
      <c r="DX544" s="47"/>
      <c r="DY544" s="47"/>
      <c r="DZ544" s="47"/>
      <c r="EA544" s="47"/>
      <c r="EB544" s="47"/>
      <c r="EC544" s="47"/>
      <c r="ED544" s="47"/>
      <c r="EE544" s="47"/>
      <c r="EF544" s="47"/>
      <c r="EG544" s="47"/>
      <c r="EH544" s="47"/>
      <c r="EI544" s="47"/>
      <c r="EJ544" s="47"/>
      <c r="EK544" s="47"/>
      <c r="EL544" s="47"/>
      <c r="EM544" s="47"/>
      <c r="EN544" s="47"/>
      <c r="EO544" s="47"/>
      <c r="EP544" s="47"/>
      <c r="EQ544" s="47"/>
      <c r="ER544" s="47"/>
      <c r="ES544" s="47"/>
      <c r="ET544" s="47"/>
      <c r="EU544" s="47"/>
      <c r="EV544" s="47"/>
      <c r="EW544" s="47"/>
      <c r="EX544" s="47"/>
      <c r="EY544" s="47"/>
      <c r="EZ544" s="47"/>
      <c r="FA544" s="47"/>
      <c r="FB544" s="47"/>
      <c r="FC544" s="47"/>
      <c r="FD544" s="47"/>
      <c r="FE544" s="47"/>
      <c r="FF544" s="47"/>
      <c r="FG544" s="47"/>
      <c r="FH544" s="47"/>
      <c r="FI544" s="47"/>
      <c r="FJ544" s="47"/>
      <c r="FK544" s="47"/>
      <c r="FL544" s="47"/>
      <c r="FM544" s="47"/>
      <c r="FN544" s="47"/>
      <c r="FO544" s="47"/>
      <c r="FP544" s="47"/>
      <c r="FQ544" s="47"/>
      <c r="FR544" s="47"/>
      <c r="FS544" s="47"/>
      <c r="FT544" s="47"/>
      <c r="FU544" s="47"/>
      <c r="FV544" s="47"/>
      <c r="FW544" s="47"/>
      <c r="FX544" s="47"/>
      <c r="FY544" s="47"/>
      <c r="FZ544" s="47"/>
      <c r="GA544" s="47"/>
      <c r="GB544" s="47"/>
      <c r="GC544" s="47"/>
      <c r="GD544" s="47"/>
      <c r="GE544" s="47"/>
      <c r="GF544" s="47"/>
      <c r="GG544" s="47"/>
      <c r="GH544" s="47"/>
      <c r="GI544" s="47"/>
      <c r="GJ544" s="47"/>
      <c r="GK544" s="47"/>
      <c r="GL544" s="47"/>
      <c r="GM544" s="47"/>
      <c r="GN544" s="47"/>
      <c r="GO544" s="47"/>
      <c r="GP544" s="47"/>
      <c r="GQ544" s="47"/>
      <c r="GR544" s="47"/>
      <c r="GS544" s="47"/>
      <c r="GT544" s="47"/>
      <c r="GU544" s="47"/>
      <c r="GV544" s="47"/>
      <c r="GW544" s="47"/>
      <c r="GX544" s="47"/>
      <c r="GY544" s="47"/>
      <c r="GZ544" s="47"/>
      <c r="HA544" s="47"/>
      <c r="HB544" s="47"/>
      <c r="HC544" s="47"/>
      <c r="HD544" s="47"/>
      <c r="HE544" s="47"/>
      <c r="HF544" s="47"/>
      <c r="HG544" s="47"/>
      <c r="HH544" s="47"/>
      <c r="HI544" s="47"/>
      <c r="HJ544" s="47"/>
      <c r="HK544" s="47"/>
      <c r="HL544" s="47"/>
      <c r="HM544" s="47"/>
      <c r="HN544" s="47"/>
      <c r="HO544" s="47"/>
      <c r="HP544" s="47"/>
      <c r="HQ544" s="47"/>
      <c r="HR544" s="47"/>
      <c r="HS544" s="47"/>
    </row>
    <row r="545" spans="1:227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  <c r="AR545" s="47"/>
      <c r="AS545" s="47"/>
      <c r="AT545" s="47"/>
      <c r="AU545" s="47"/>
      <c r="AV545" s="47"/>
      <c r="AW545" s="47"/>
      <c r="AX545" s="47"/>
      <c r="AY545" s="47"/>
      <c r="AZ545" s="47"/>
      <c r="BA545" s="47"/>
      <c r="BB545" s="47"/>
      <c r="BC545" s="47"/>
      <c r="BD545" s="47"/>
      <c r="BE545" s="47"/>
      <c r="BF545" s="47"/>
      <c r="BG545" s="47"/>
      <c r="BH545" s="47"/>
      <c r="BI545" s="47"/>
      <c r="BJ545" s="47"/>
      <c r="BK545" s="47"/>
      <c r="BL545" s="47"/>
      <c r="BM545" s="47"/>
      <c r="BN545" s="47"/>
      <c r="BO545" s="47"/>
      <c r="BP545" s="47"/>
      <c r="BQ545" s="47"/>
      <c r="BR545" s="47"/>
      <c r="BS545" s="47"/>
      <c r="BT545" s="47"/>
      <c r="BU545" s="47"/>
      <c r="BV545" s="47"/>
      <c r="BW545" s="47"/>
      <c r="BX545" s="47"/>
      <c r="BY545" s="47"/>
      <c r="BZ545" s="47"/>
      <c r="CA545" s="47"/>
      <c r="CB545" s="47"/>
      <c r="CC545" s="47"/>
      <c r="CD545" s="47"/>
      <c r="CE545" s="47"/>
      <c r="CF545" s="47"/>
      <c r="CG545" s="47"/>
      <c r="CH545" s="47"/>
      <c r="CI545" s="47"/>
      <c r="CJ545" s="47"/>
      <c r="CK545" s="47"/>
      <c r="CL545" s="47"/>
      <c r="CM545" s="47"/>
      <c r="CN545" s="47"/>
      <c r="CO545" s="47"/>
      <c r="CP545" s="47"/>
      <c r="CQ545" s="47"/>
      <c r="CR545" s="47"/>
      <c r="CS545" s="47"/>
      <c r="CT545" s="47"/>
      <c r="CU545" s="47"/>
      <c r="CV545" s="47"/>
      <c r="CW545" s="47"/>
      <c r="CX545" s="47"/>
      <c r="CY545" s="47"/>
      <c r="CZ545" s="47"/>
      <c r="DA545" s="47"/>
      <c r="DB545" s="47"/>
      <c r="DC545" s="47"/>
      <c r="DD545" s="47"/>
      <c r="DE545" s="47"/>
      <c r="DF545" s="47"/>
      <c r="DG545" s="47"/>
      <c r="DH545" s="47"/>
      <c r="DI545" s="47"/>
      <c r="DJ545" s="47"/>
      <c r="DK545" s="47"/>
      <c r="DL545" s="47"/>
      <c r="DM545" s="47"/>
      <c r="DN545" s="47"/>
      <c r="DO545" s="47"/>
      <c r="DP545" s="47"/>
      <c r="DQ545" s="47"/>
      <c r="DR545" s="47"/>
      <c r="DS545" s="47"/>
      <c r="DT545" s="47"/>
      <c r="DU545" s="47"/>
      <c r="DV545" s="47"/>
      <c r="DW545" s="47"/>
      <c r="DX545" s="47"/>
      <c r="DY545" s="47"/>
      <c r="DZ545" s="47"/>
      <c r="EA545" s="47"/>
      <c r="EB545" s="47"/>
      <c r="EC545" s="47"/>
      <c r="ED545" s="47"/>
      <c r="EE545" s="47"/>
      <c r="EF545" s="47"/>
      <c r="EG545" s="47"/>
      <c r="EH545" s="47"/>
      <c r="EI545" s="47"/>
      <c r="EJ545" s="47"/>
      <c r="EK545" s="47"/>
      <c r="EL545" s="47"/>
      <c r="EM545" s="47"/>
      <c r="EN545" s="47"/>
      <c r="EO545" s="47"/>
      <c r="EP545" s="47"/>
      <c r="EQ545" s="47"/>
      <c r="ER545" s="47"/>
      <c r="ES545" s="47"/>
      <c r="ET545" s="47"/>
      <c r="EU545" s="47"/>
      <c r="EV545" s="47"/>
      <c r="EW545" s="47"/>
      <c r="EX545" s="47"/>
      <c r="EY545" s="47"/>
      <c r="EZ545" s="47"/>
      <c r="FA545" s="47"/>
      <c r="FB545" s="47"/>
      <c r="FC545" s="47"/>
      <c r="FD545" s="47"/>
      <c r="FE545" s="47"/>
      <c r="FF545" s="47"/>
      <c r="FG545" s="47"/>
      <c r="FH545" s="47"/>
      <c r="FI545" s="47"/>
      <c r="FJ545" s="47"/>
      <c r="FK545" s="47"/>
      <c r="FL545" s="47"/>
      <c r="FM545" s="47"/>
      <c r="FN545" s="47"/>
      <c r="FO545" s="47"/>
      <c r="FP545" s="47"/>
      <c r="FQ545" s="47"/>
      <c r="FR545" s="47"/>
      <c r="FS545" s="47"/>
      <c r="FT545" s="47"/>
      <c r="FU545" s="47"/>
      <c r="FV545" s="47"/>
      <c r="FW545" s="47"/>
      <c r="FX545" s="47"/>
      <c r="FY545" s="47"/>
      <c r="FZ545" s="47"/>
      <c r="GA545" s="47"/>
      <c r="GB545" s="47"/>
      <c r="GC545" s="47"/>
      <c r="GD545" s="47"/>
      <c r="GE545" s="47"/>
      <c r="GF545" s="47"/>
      <c r="GG545" s="47"/>
      <c r="GH545" s="47"/>
      <c r="GI545" s="47"/>
      <c r="GJ545" s="47"/>
      <c r="GK545" s="47"/>
      <c r="GL545" s="47"/>
      <c r="GM545" s="47"/>
      <c r="GN545" s="47"/>
      <c r="GO545" s="47"/>
      <c r="GP545" s="47"/>
      <c r="GQ545" s="47"/>
      <c r="GR545" s="47"/>
      <c r="GS545" s="47"/>
      <c r="GT545" s="47"/>
      <c r="GU545" s="47"/>
      <c r="GV545" s="47"/>
      <c r="GW545" s="47"/>
      <c r="GX545" s="47"/>
      <c r="GY545" s="47"/>
      <c r="GZ545" s="47"/>
      <c r="HA545" s="47"/>
      <c r="HB545" s="47"/>
      <c r="HC545" s="47"/>
      <c r="HD545" s="47"/>
      <c r="HE545" s="47"/>
      <c r="HF545" s="47"/>
      <c r="HG545" s="47"/>
      <c r="HH545" s="47"/>
      <c r="HI545" s="47"/>
      <c r="HJ545" s="47"/>
      <c r="HK545" s="47"/>
      <c r="HL545" s="47"/>
      <c r="HM545" s="47"/>
      <c r="HN545" s="47"/>
      <c r="HO545" s="47"/>
      <c r="HP545" s="47"/>
      <c r="HQ545" s="47"/>
      <c r="HR545" s="47"/>
      <c r="HS545" s="47"/>
    </row>
    <row r="546" spans="1:227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7"/>
      <c r="AS546" s="47"/>
      <c r="AT546" s="47"/>
      <c r="AU546" s="47"/>
      <c r="AV546" s="47"/>
      <c r="AW546" s="47"/>
      <c r="AX546" s="47"/>
      <c r="AY546" s="47"/>
      <c r="AZ546" s="47"/>
      <c r="BA546" s="47"/>
      <c r="BB546" s="47"/>
      <c r="BC546" s="47"/>
      <c r="BD546" s="47"/>
      <c r="BE546" s="47"/>
      <c r="BF546" s="47"/>
      <c r="BG546" s="47"/>
      <c r="BH546" s="47"/>
      <c r="BI546" s="47"/>
      <c r="BJ546" s="47"/>
      <c r="BK546" s="47"/>
      <c r="BL546" s="47"/>
      <c r="BM546" s="47"/>
      <c r="BN546" s="47"/>
      <c r="BO546" s="47"/>
      <c r="BP546" s="47"/>
      <c r="BQ546" s="47"/>
      <c r="BR546" s="47"/>
      <c r="BS546" s="47"/>
      <c r="BT546" s="47"/>
      <c r="BU546" s="47"/>
      <c r="BV546" s="47"/>
      <c r="BW546" s="47"/>
      <c r="BX546" s="47"/>
      <c r="BY546" s="47"/>
      <c r="BZ546" s="47"/>
      <c r="CA546" s="47"/>
      <c r="CB546" s="47"/>
      <c r="CC546" s="47"/>
      <c r="CD546" s="47"/>
      <c r="CE546" s="47"/>
      <c r="CF546" s="47"/>
      <c r="CG546" s="47"/>
      <c r="CH546" s="47"/>
      <c r="CI546" s="47"/>
      <c r="CJ546" s="47"/>
      <c r="CK546" s="47"/>
      <c r="CL546" s="47"/>
      <c r="CM546" s="47"/>
      <c r="CN546" s="47"/>
      <c r="CO546" s="47"/>
      <c r="CP546" s="47"/>
      <c r="CQ546" s="47"/>
      <c r="CR546" s="47"/>
      <c r="CS546" s="47"/>
      <c r="CT546" s="47"/>
      <c r="CU546" s="47"/>
      <c r="CV546" s="47"/>
      <c r="CW546" s="47"/>
      <c r="CX546" s="47"/>
      <c r="CY546" s="47"/>
      <c r="CZ546" s="47"/>
      <c r="DA546" s="47"/>
      <c r="DB546" s="47"/>
      <c r="DC546" s="47"/>
      <c r="DD546" s="47"/>
      <c r="DE546" s="47"/>
      <c r="DF546" s="47"/>
      <c r="DG546" s="47"/>
      <c r="DH546" s="47"/>
      <c r="DI546" s="47"/>
      <c r="DJ546" s="47"/>
      <c r="DK546" s="47"/>
      <c r="DL546" s="47"/>
      <c r="DM546" s="47"/>
      <c r="DN546" s="47"/>
      <c r="DO546" s="47"/>
      <c r="DP546" s="47"/>
      <c r="DQ546" s="47"/>
      <c r="DR546" s="47"/>
      <c r="DS546" s="47"/>
      <c r="DT546" s="47"/>
      <c r="DU546" s="47"/>
      <c r="DV546" s="47"/>
      <c r="DW546" s="47"/>
      <c r="DX546" s="47"/>
      <c r="DY546" s="47"/>
      <c r="DZ546" s="47"/>
      <c r="EA546" s="47"/>
      <c r="EB546" s="47"/>
      <c r="EC546" s="47"/>
      <c r="ED546" s="47"/>
      <c r="EE546" s="47"/>
      <c r="EF546" s="47"/>
      <c r="EG546" s="47"/>
      <c r="EH546" s="47"/>
      <c r="EI546" s="47"/>
      <c r="EJ546" s="47"/>
      <c r="EK546" s="47"/>
      <c r="EL546" s="47"/>
      <c r="EM546" s="47"/>
      <c r="EN546" s="47"/>
      <c r="EO546" s="47"/>
      <c r="EP546" s="47"/>
      <c r="EQ546" s="47"/>
      <c r="ER546" s="47"/>
      <c r="ES546" s="47"/>
      <c r="ET546" s="47"/>
      <c r="EU546" s="47"/>
      <c r="EV546" s="47"/>
      <c r="EW546" s="47"/>
      <c r="EX546" s="47"/>
      <c r="EY546" s="47"/>
      <c r="EZ546" s="47"/>
      <c r="FA546" s="47"/>
      <c r="FB546" s="47"/>
      <c r="FC546" s="47"/>
      <c r="FD546" s="47"/>
      <c r="FE546" s="47"/>
      <c r="FF546" s="47"/>
      <c r="FG546" s="47"/>
      <c r="FH546" s="47"/>
      <c r="FI546" s="47"/>
      <c r="FJ546" s="47"/>
      <c r="FK546" s="47"/>
      <c r="FL546" s="47"/>
      <c r="FM546" s="47"/>
      <c r="FN546" s="47"/>
      <c r="FO546" s="47"/>
      <c r="FP546" s="47"/>
      <c r="FQ546" s="47"/>
      <c r="FR546" s="47"/>
      <c r="FS546" s="47"/>
      <c r="FT546" s="47"/>
      <c r="FU546" s="47"/>
      <c r="FV546" s="47"/>
      <c r="FW546" s="47"/>
      <c r="FX546" s="47"/>
      <c r="FY546" s="47"/>
      <c r="FZ546" s="47"/>
      <c r="GA546" s="47"/>
      <c r="GB546" s="47"/>
      <c r="GC546" s="47"/>
      <c r="GD546" s="47"/>
      <c r="GE546" s="47"/>
      <c r="GF546" s="47"/>
      <c r="GG546" s="47"/>
      <c r="GH546" s="47"/>
      <c r="GI546" s="47"/>
      <c r="GJ546" s="47"/>
      <c r="GK546" s="47"/>
      <c r="GL546" s="47"/>
      <c r="GM546" s="47"/>
      <c r="GN546" s="47"/>
      <c r="GO546" s="47"/>
      <c r="GP546" s="47"/>
      <c r="GQ546" s="47"/>
      <c r="GR546" s="47"/>
      <c r="GS546" s="47"/>
      <c r="GT546" s="47"/>
      <c r="GU546" s="47"/>
      <c r="GV546" s="47"/>
      <c r="GW546" s="47"/>
      <c r="GX546" s="47"/>
      <c r="GY546" s="47"/>
      <c r="GZ546" s="47"/>
      <c r="HA546" s="47"/>
      <c r="HB546" s="47"/>
      <c r="HC546" s="47"/>
      <c r="HD546" s="47"/>
      <c r="HE546" s="47"/>
      <c r="HF546" s="47"/>
      <c r="HG546" s="47"/>
      <c r="HH546" s="47"/>
      <c r="HI546" s="47"/>
      <c r="HJ546" s="47"/>
      <c r="HK546" s="47"/>
      <c r="HL546" s="47"/>
      <c r="HM546" s="47"/>
      <c r="HN546" s="47"/>
      <c r="HO546" s="47"/>
      <c r="HP546" s="47"/>
      <c r="HQ546" s="47"/>
      <c r="HR546" s="47"/>
      <c r="HS546" s="47"/>
    </row>
    <row r="547" spans="1:227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  <c r="AR547" s="47"/>
      <c r="AS547" s="47"/>
      <c r="AT547" s="47"/>
      <c r="AU547" s="47"/>
      <c r="AV547" s="47"/>
      <c r="AW547" s="47"/>
      <c r="AX547" s="47"/>
      <c r="AY547" s="47"/>
      <c r="AZ547" s="47"/>
      <c r="BA547" s="47"/>
      <c r="BB547" s="47"/>
      <c r="BC547" s="47"/>
      <c r="BD547" s="47"/>
      <c r="BE547" s="47"/>
      <c r="BF547" s="47"/>
      <c r="BG547" s="47"/>
      <c r="BH547" s="47"/>
      <c r="BI547" s="47"/>
      <c r="BJ547" s="47"/>
      <c r="BK547" s="47"/>
      <c r="BL547" s="47"/>
      <c r="BM547" s="47"/>
      <c r="BN547" s="47"/>
      <c r="BO547" s="47"/>
      <c r="BP547" s="47"/>
      <c r="BQ547" s="47"/>
      <c r="BR547" s="47"/>
      <c r="BS547" s="47"/>
      <c r="BT547" s="47"/>
      <c r="BU547" s="47"/>
      <c r="BV547" s="47"/>
      <c r="BW547" s="47"/>
      <c r="BX547" s="47"/>
      <c r="BY547" s="47"/>
      <c r="BZ547" s="47"/>
      <c r="CA547" s="47"/>
      <c r="CB547" s="47"/>
      <c r="CC547" s="47"/>
      <c r="CD547" s="47"/>
      <c r="CE547" s="47"/>
      <c r="CF547" s="47"/>
      <c r="CG547" s="47"/>
      <c r="CH547" s="47"/>
      <c r="CI547" s="47"/>
      <c r="CJ547" s="47"/>
      <c r="CK547" s="47"/>
      <c r="CL547" s="47"/>
      <c r="CM547" s="47"/>
      <c r="CN547" s="47"/>
      <c r="CO547" s="47"/>
      <c r="CP547" s="47"/>
      <c r="CQ547" s="47"/>
      <c r="CR547" s="47"/>
      <c r="CS547" s="47"/>
      <c r="CT547" s="47"/>
      <c r="CU547" s="47"/>
      <c r="CV547" s="47"/>
      <c r="CW547" s="47"/>
      <c r="CX547" s="47"/>
      <c r="CY547" s="47"/>
      <c r="CZ547" s="47"/>
      <c r="DA547" s="47"/>
      <c r="DB547" s="47"/>
      <c r="DC547" s="47"/>
      <c r="DD547" s="47"/>
      <c r="DE547" s="47"/>
      <c r="DF547" s="47"/>
      <c r="DG547" s="47"/>
      <c r="DH547" s="47"/>
      <c r="DI547" s="47"/>
      <c r="DJ547" s="47"/>
      <c r="DK547" s="47"/>
      <c r="DL547" s="47"/>
      <c r="DM547" s="47"/>
      <c r="DN547" s="47"/>
      <c r="DO547" s="47"/>
      <c r="DP547" s="47"/>
      <c r="DQ547" s="47"/>
      <c r="DR547" s="47"/>
      <c r="DS547" s="47"/>
      <c r="DT547" s="47"/>
      <c r="DU547" s="47"/>
      <c r="DV547" s="47"/>
      <c r="DW547" s="47"/>
      <c r="DX547" s="47"/>
      <c r="DY547" s="47"/>
      <c r="DZ547" s="47"/>
      <c r="EA547" s="47"/>
      <c r="EB547" s="47"/>
      <c r="EC547" s="47"/>
      <c r="ED547" s="47"/>
      <c r="EE547" s="47"/>
      <c r="EF547" s="47"/>
      <c r="EG547" s="47"/>
      <c r="EH547" s="47"/>
      <c r="EI547" s="47"/>
      <c r="EJ547" s="47"/>
      <c r="EK547" s="47"/>
      <c r="EL547" s="47"/>
      <c r="EM547" s="47"/>
      <c r="EN547" s="47"/>
      <c r="EO547" s="47"/>
      <c r="EP547" s="47"/>
      <c r="EQ547" s="47"/>
      <c r="ER547" s="47"/>
      <c r="ES547" s="47"/>
      <c r="ET547" s="47"/>
      <c r="EU547" s="47"/>
      <c r="EV547" s="47"/>
      <c r="EW547" s="47"/>
      <c r="EX547" s="47"/>
      <c r="EY547" s="47"/>
      <c r="EZ547" s="47"/>
      <c r="FA547" s="47"/>
      <c r="FB547" s="47"/>
      <c r="FC547" s="47"/>
      <c r="FD547" s="47"/>
      <c r="FE547" s="47"/>
      <c r="FF547" s="47"/>
      <c r="FG547" s="47"/>
      <c r="FH547" s="47"/>
      <c r="FI547" s="47"/>
      <c r="FJ547" s="47"/>
      <c r="FK547" s="47"/>
      <c r="FL547" s="47"/>
      <c r="FM547" s="47"/>
      <c r="FN547" s="47"/>
      <c r="FO547" s="47"/>
      <c r="FP547" s="47"/>
      <c r="FQ547" s="47"/>
      <c r="FR547" s="47"/>
      <c r="FS547" s="47"/>
      <c r="FT547" s="47"/>
      <c r="FU547" s="47"/>
      <c r="FV547" s="47"/>
      <c r="FW547" s="47"/>
      <c r="FX547" s="47"/>
      <c r="FY547" s="47"/>
      <c r="FZ547" s="47"/>
      <c r="GA547" s="47"/>
      <c r="GB547" s="47"/>
      <c r="GC547" s="47"/>
      <c r="GD547" s="47"/>
      <c r="GE547" s="47"/>
      <c r="GF547" s="47"/>
      <c r="GG547" s="47"/>
      <c r="GH547" s="47"/>
      <c r="GI547" s="47"/>
      <c r="GJ547" s="47"/>
      <c r="GK547" s="47"/>
      <c r="GL547" s="47"/>
      <c r="GM547" s="47"/>
      <c r="GN547" s="47"/>
      <c r="GO547" s="47"/>
      <c r="GP547" s="47"/>
      <c r="GQ547" s="47"/>
      <c r="GR547" s="47"/>
      <c r="GS547" s="47"/>
      <c r="GT547" s="47"/>
      <c r="GU547" s="47"/>
      <c r="GV547" s="47"/>
      <c r="GW547" s="47"/>
      <c r="GX547" s="47"/>
      <c r="GY547" s="47"/>
      <c r="GZ547" s="47"/>
      <c r="HA547" s="47"/>
      <c r="HB547" s="47"/>
      <c r="HC547" s="47"/>
      <c r="HD547" s="47"/>
      <c r="HE547" s="47"/>
      <c r="HF547" s="47"/>
      <c r="HG547" s="47"/>
      <c r="HH547" s="47"/>
      <c r="HI547" s="47"/>
      <c r="HJ547" s="47"/>
      <c r="HK547" s="47"/>
      <c r="HL547" s="47"/>
      <c r="HM547" s="47"/>
      <c r="HN547" s="47"/>
      <c r="HO547" s="47"/>
      <c r="HP547" s="47"/>
      <c r="HQ547" s="47"/>
      <c r="HR547" s="47"/>
      <c r="HS547" s="47"/>
    </row>
    <row r="548" spans="1:227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  <c r="AR548" s="47"/>
      <c r="AS548" s="47"/>
      <c r="AT548" s="47"/>
      <c r="AU548" s="47"/>
      <c r="AV548" s="47"/>
      <c r="AW548" s="47"/>
      <c r="AX548" s="47"/>
      <c r="AY548" s="47"/>
      <c r="AZ548" s="47"/>
      <c r="BA548" s="47"/>
      <c r="BB548" s="47"/>
      <c r="BC548" s="47"/>
      <c r="BD548" s="47"/>
      <c r="BE548" s="47"/>
      <c r="BF548" s="47"/>
      <c r="BG548" s="47"/>
      <c r="BH548" s="47"/>
      <c r="BI548" s="47"/>
      <c r="BJ548" s="47"/>
      <c r="BK548" s="47"/>
      <c r="BL548" s="47"/>
      <c r="BM548" s="47"/>
      <c r="BN548" s="47"/>
      <c r="BO548" s="47"/>
      <c r="BP548" s="47"/>
      <c r="BQ548" s="47"/>
      <c r="BR548" s="47"/>
      <c r="BS548" s="47"/>
      <c r="BT548" s="47"/>
      <c r="BU548" s="47"/>
      <c r="BV548" s="47"/>
      <c r="BW548" s="47"/>
      <c r="BX548" s="47"/>
      <c r="BY548" s="47"/>
      <c r="BZ548" s="47"/>
      <c r="CA548" s="47"/>
      <c r="CB548" s="47"/>
      <c r="CC548" s="47"/>
      <c r="CD548" s="47"/>
      <c r="CE548" s="47"/>
      <c r="CF548" s="47"/>
      <c r="CG548" s="47"/>
      <c r="CH548" s="47"/>
      <c r="CI548" s="47"/>
      <c r="CJ548" s="47"/>
      <c r="CK548" s="47"/>
      <c r="CL548" s="47"/>
      <c r="CM548" s="47"/>
      <c r="CN548" s="47"/>
      <c r="CO548" s="47"/>
      <c r="CP548" s="47"/>
      <c r="CQ548" s="47"/>
      <c r="CR548" s="47"/>
      <c r="CS548" s="47"/>
      <c r="CT548" s="47"/>
      <c r="CU548" s="47"/>
      <c r="CV548" s="47"/>
      <c r="CW548" s="47"/>
      <c r="CX548" s="47"/>
      <c r="CY548" s="47"/>
      <c r="CZ548" s="47"/>
      <c r="DA548" s="47"/>
      <c r="DB548" s="47"/>
      <c r="DC548" s="47"/>
      <c r="DD548" s="47"/>
      <c r="DE548" s="47"/>
      <c r="DF548" s="47"/>
      <c r="DG548" s="47"/>
      <c r="DH548" s="47"/>
      <c r="DI548" s="47"/>
      <c r="DJ548" s="47"/>
      <c r="DK548" s="47"/>
      <c r="DL548" s="47"/>
      <c r="DM548" s="47"/>
      <c r="DN548" s="47"/>
      <c r="DO548" s="47"/>
      <c r="DP548" s="47"/>
      <c r="DQ548" s="47"/>
      <c r="DR548" s="47"/>
      <c r="DS548" s="47"/>
      <c r="DT548" s="47"/>
      <c r="DU548" s="47"/>
      <c r="DV548" s="47"/>
      <c r="DW548" s="47"/>
      <c r="DX548" s="47"/>
      <c r="DY548" s="47"/>
      <c r="DZ548" s="47"/>
      <c r="EA548" s="47"/>
      <c r="EB548" s="47"/>
      <c r="EC548" s="47"/>
      <c r="ED548" s="47"/>
      <c r="EE548" s="47"/>
      <c r="EF548" s="47"/>
      <c r="EG548" s="47"/>
      <c r="EH548" s="47"/>
      <c r="EI548" s="47"/>
      <c r="EJ548" s="47"/>
      <c r="EK548" s="47"/>
      <c r="EL548" s="47"/>
      <c r="EM548" s="47"/>
      <c r="EN548" s="47"/>
      <c r="EO548" s="47"/>
      <c r="EP548" s="47"/>
      <c r="EQ548" s="47"/>
      <c r="ER548" s="47"/>
      <c r="ES548" s="47"/>
      <c r="ET548" s="47"/>
      <c r="EU548" s="47"/>
      <c r="EV548" s="47"/>
      <c r="EW548" s="47"/>
      <c r="EX548" s="47"/>
      <c r="EY548" s="47"/>
      <c r="EZ548" s="47"/>
      <c r="FA548" s="47"/>
      <c r="FB548" s="47"/>
      <c r="FC548" s="47"/>
      <c r="FD548" s="47"/>
      <c r="FE548" s="47"/>
      <c r="FF548" s="47"/>
      <c r="FG548" s="47"/>
      <c r="FH548" s="47"/>
      <c r="FI548" s="47"/>
      <c r="FJ548" s="47"/>
      <c r="FK548" s="47"/>
      <c r="FL548" s="47"/>
      <c r="FM548" s="47"/>
      <c r="FN548" s="47"/>
      <c r="FO548" s="47"/>
      <c r="FP548" s="47"/>
      <c r="FQ548" s="47"/>
      <c r="FR548" s="47"/>
      <c r="FS548" s="47"/>
      <c r="FT548" s="47"/>
      <c r="FU548" s="47"/>
      <c r="FV548" s="47"/>
      <c r="FW548" s="47"/>
      <c r="FX548" s="47"/>
      <c r="FY548" s="47"/>
      <c r="FZ548" s="47"/>
      <c r="GA548" s="47"/>
      <c r="GB548" s="47"/>
      <c r="GC548" s="47"/>
      <c r="GD548" s="47"/>
      <c r="GE548" s="47"/>
      <c r="GF548" s="47"/>
      <c r="GG548" s="47"/>
      <c r="GH548" s="47"/>
      <c r="GI548" s="47"/>
      <c r="GJ548" s="47"/>
      <c r="GK548" s="47"/>
      <c r="GL548" s="47"/>
      <c r="GM548" s="47"/>
      <c r="GN548" s="47"/>
      <c r="GO548" s="47"/>
      <c r="GP548" s="47"/>
      <c r="GQ548" s="47"/>
      <c r="GR548" s="47"/>
      <c r="GS548" s="47"/>
      <c r="GT548" s="47"/>
      <c r="GU548" s="47"/>
      <c r="GV548" s="47"/>
      <c r="GW548" s="47"/>
      <c r="GX548" s="47"/>
      <c r="GY548" s="47"/>
      <c r="GZ548" s="47"/>
      <c r="HA548" s="47"/>
      <c r="HB548" s="47"/>
      <c r="HC548" s="47"/>
      <c r="HD548" s="47"/>
      <c r="HE548" s="47"/>
      <c r="HF548" s="47"/>
      <c r="HG548" s="47"/>
      <c r="HH548" s="47"/>
      <c r="HI548" s="47"/>
      <c r="HJ548" s="47"/>
      <c r="HK548" s="47"/>
      <c r="HL548" s="47"/>
      <c r="HM548" s="47"/>
      <c r="HN548" s="47"/>
      <c r="HO548" s="47"/>
      <c r="HP548" s="47"/>
      <c r="HQ548" s="47"/>
      <c r="HR548" s="47"/>
      <c r="HS548" s="47"/>
    </row>
    <row r="549" spans="1:227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  <c r="AR549" s="47"/>
      <c r="AS549" s="47"/>
      <c r="AT549" s="47"/>
      <c r="AU549" s="47"/>
      <c r="AV549" s="47"/>
      <c r="AW549" s="47"/>
      <c r="AX549" s="47"/>
      <c r="AY549" s="47"/>
      <c r="AZ549" s="47"/>
      <c r="BA549" s="47"/>
      <c r="BB549" s="47"/>
      <c r="BC549" s="47"/>
      <c r="BD549" s="47"/>
      <c r="BE549" s="47"/>
      <c r="BF549" s="47"/>
      <c r="BG549" s="47"/>
      <c r="BH549" s="47"/>
      <c r="BI549" s="47"/>
      <c r="BJ549" s="47"/>
      <c r="BK549" s="47"/>
      <c r="BL549" s="47"/>
      <c r="BM549" s="47"/>
      <c r="BN549" s="47"/>
      <c r="BO549" s="47"/>
      <c r="BP549" s="47"/>
      <c r="BQ549" s="47"/>
      <c r="BR549" s="47"/>
      <c r="BS549" s="47"/>
      <c r="BT549" s="47"/>
      <c r="BU549" s="47"/>
      <c r="BV549" s="47"/>
      <c r="BW549" s="47"/>
      <c r="BX549" s="47"/>
      <c r="BY549" s="47"/>
      <c r="BZ549" s="47"/>
      <c r="CA549" s="47"/>
      <c r="CB549" s="47"/>
      <c r="CC549" s="47"/>
      <c r="CD549" s="47"/>
      <c r="CE549" s="47"/>
      <c r="CF549" s="47"/>
      <c r="CG549" s="47"/>
      <c r="CH549" s="47"/>
      <c r="CI549" s="47"/>
      <c r="CJ549" s="47"/>
      <c r="CK549" s="47"/>
      <c r="CL549" s="47"/>
      <c r="CM549" s="47"/>
      <c r="CN549" s="47"/>
      <c r="CO549" s="47"/>
      <c r="CP549" s="47"/>
      <c r="CQ549" s="47"/>
      <c r="CR549" s="47"/>
      <c r="CS549" s="47"/>
      <c r="CT549" s="47"/>
      <c r="CU549" s="47"/>
      <c r="CV549" s="47"/>
      <c r="CW549" s="47"/>
      <c r="CX549" s="47"/>
      <c r="CY549" s="47"/>
      <c r="CZ549" s="47"/>
      <c r="DA549" s="47"/>
      <c r="DB549" s="47"/>
      <c r="DC549" s="47"/>
      <c r="DD549" s="47"/>
      <c r="DE549" s="47"/>
      <c r="DF549" s="47"/>
      <c r="DG549" s="47"/>
      <c r="DH549" s="47"/>
      <c r="DI549" s="47"/>
      <c r="DJ549" s="47"/>
      <c r="DK549" s="47"/>
      <c r="DL549" s="47"/>
      <c r="DM549" s="47"/>
      <c r="DN549" s="47"/>
      <c r="DO549" s="47"/>
      <c r="DP549" s="47"/>
      <c r="DQ549" s="47"/>
      <c r="DR549" s="47"/>
      <c r="DS549" s="47"/>
      <c r="DT549" s="47"/>
      <c r="DU549" s="47"/>
      <c r="DV549" s="47"/>
      <c r="DW549" s="47"/>
      <c r="DX549" s="47"/>
      <c r="DY549" s="47"/>
      <c r="DZ549" s="47"/>
      <c r="EA549" s="47"/>
      <c r="EB549" s="47"/>
      <c r="EC549" s="47"/>
      <c r="ED549" s="47"/>
      <c r="EE549" s="47"/>
      <c r="EF549" s="47"/>
      <c r="EG549" s="47"/>
      <c r="EH549" s="47"/>
      <c r="EI549" s="47"/>
      <c r="EJ549" s="47"/>
      <c r="EK549" s="47"/>
      <c r="EL549" s="47"/>
      <c r="EM549" s="47"/>
      <c r="EN549" s="47"/>
      <c r="EO549" s="47"/>
      <c r="EP549" s="47"/>
      <c r="EQ549" s="47"/>
      <c r="ER549" s="47"/>
      <c r="ES549" s="47"/>
      <c r="ET549" s="47"/>
      <c r="EU549" s="47"/>
      <c r="EV549" s="47"/>
      <c r="EW549" s="47"/>
      <c r="EX549" s="47"/>
      <c r="EY549" s="47"/>
      <c r="EZ549" s="47"/>
      <c r="FA549" s="47"/>
      <c r="FB549" s="47"/>
      <c r="FC549" s="47"/>
      <c r="FD549" s="47"/>
      <c r="FE549" s="47"/>
      <c r="FF549" s="47"/>
      <c r="FG549" s="47"/>
      <c r="FH549" s="47"/>
      <c r="FI549" s="47"/>
      <c r="FJ549" s="47"/>
      <c r="FK549" s="47"/>
      <c r="FL549" s="47"/>
      <c r="FM549" s="47"/>
      <c r="FN549" s="47"/>
      <c r="FO549" s="47"/>
      <c r="FP549" s="47"/>
      <c r="FQ549" s="47"/>
      <c r="FR549" s="47"/>
      <c r="FS549" s="47"/>
      <c r="FT549" s="47"/>
      <c r="FU549" s="47"/>
      <c r="FV549" s="47"/>
      <c r="FW549" s="47"/>
      <c r="FX549" s="47"/>
      <c r="FY549" s="47"/>
      <c r="FZ549" s="47"/>
      <c r="GA549" s="47"/>
      <c r="GB549" s="47"/>
      <c r="GC549" s="47"/>
      <c r="GD549" s="47"/>
      <c r="GE549" s="47"/>
      <c r="GF549" s="47"/>
      <c r="GG549" s="47"/>
      <c r="GH549" s="47"/>
      <c r="GI549" s="47"/>
      <c r="GJ549" s="47"/>
      <c r="GK549" s="47"/>
      <c r="GL549" s="47"/>
      <c r="GM549" s="47"/>
      <c r="GN549" s="47"/>
      <c r="GO549" s="47"/>
      <c r="GP549" s="47"/>
      <c r="GQ549" s="47"/>
      <c r="GR549" s="47"/>
      <c r="GS549" s="47"/>
      <c r="GT549" s="47"/>
      <c r="GU549" s="47"/>
      <c r="GV549" s="47"/>
      <c r="GW549" s="47"/>
      <c r="GX549" s="47"/>
      <c r="GY549" s="47"/>
      <c r="GZ549" s="47"/>
      <c r="HA549" s="47"/>
      <c r="HB549" s="47"/>
      <c r="HC549" s="47"/>
      <c r="HD549" s="47"/>
      <c r="HE549" s="47"/>
      <c r="HF549" s="47"/>
      <c r="HG549" s="47"/>
      <c r="HH549" s="47"/>
      <c r="HI549" s="47"/>
      <c r="HJ549" s="47"/>
      <c r="HK549" s="47"/>
      <c r="HL549" s="47"/>
      <c r="HM549" s="47"/>
      <c r="HN549" s="47"/>
      <c r="HO549" s="47"/>
      <c r="HP549" s="47"/>
      <c r="HQ549" s="47"/>
      <c r="HR549" s="47"/>
      <c r="HS549" s="47"/>
    </row>
    <row r="550" spans="1:227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  <c r="AD550" s="47"/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  <c r="AR550" s="47"/>
      <c r="AS550" s="47"/>
      <c r="AT550" s="47"/>
      <c r="AU550" s="47"/>
      <c r="AV550" s="47"/>
      <c r="AW550" s="47"/>
      <c r="AX550" s="47"/>
      <c r="AY550" s="47"/>
      <c r="AZ550" s="47"/>
      <c r="BA550" s="47"/>
      <c r="BB550" s="47"/>
      <c r="BC550" s="47"/>
      <c r="BD550" s="47"/>
      <c r="BE550" s="47"/>
      <c r="BF550" s="47"/>
      <c r="BG550" s="47"/>
      <c r="BH550" s="47"/>
      <c r="BI550" s="47"/>
      <c r="BJ550" s="47"/>
      <c r="BK550" s="47"/>
      <c r="BL550" s="47"/>
      <c r="BM550" s="47"/>
      <c r="BN550" s="47"/>
      <c r="BO550" s="47"/>
      <c r="BP550" s="47"/>
      <c r="BQ550" s="47"/>
      <c r="BR550" s="47"/>
      <c r="BS550" s="47"/>
      <c r="BT550" s="47"/>
      <c r="BU550" s="47"/>
      <c r="BV550" s="47"/>
      <c r="BW550" s="47"/>
      <c r="BX550" s="47"/>
      <c r="BY550" s="47"/>
      <c r="BZ550" s="47"/>
      <c r="CA550" s="47"/>
      <c r="CB550" s="47"/>
      <c r="CC550" s="47"/>
      <c r="CD550" s="47"/>
      <c r="CE550" s="47"/>
      <c r="CF550" s="47"/>
      <c r="CG550" s="47"/>
      <c r="CH550" s="47"/>
      <c r="CI550" s="47"/>
      <c r="CJ550" s="47"/>
      <c r="CK550" s="47"/>
      <c r="CL550" s="47"/>
      <c r="CM550" s="47"/>
      <c r="CN550" s="47"/>
      <c r="CO550" s="47"/>
      <c r="CP550" s="47"/>
      <c r="CQ550" s="47"/>
      <c r="CR550" s="47"/>
      <c r="CS550" s="47"/>
      <c r="CT550" s="47"/>
      <c r="CU550" s="47"/>
      <c r="CV550" s="47"/>
      <c r="CW550" s="47"/>
      <c r="CX550" s="47"/>
      <c r="CY550" s="47"/>
      <c r="CZ550" s="47"/>
      <c r="DA550" s="47"/>
      <c r="DB550" s="47"/>
      <c r="DC550" s="47"/>
      <c r="DD550" s="47"/>
      <c r="DE550" s="47"/>
      <c r="DF550" s="47"/>
      <c r="DG550" s="47"/>
      <c r="DH550" s="47"/>
      <c r="DI550" s="47"/>
      <c r="DJ550" s="47"/>
      <c r="DK550" s="47"/>
      <c r="DL550" s="47"/>
      <c r="DM550" s="47"/>
      <c r="DN550" s="47"/>
      <c r="DO550" s="47"/>
      <c r="DP550" s="47"/>
      <c r="DQ550" s="47"/>
      <c r="DR550" s="47"/>
      <c r="DS550" s="47"/>
      <c r="DT550" s="47"/>
      <c r="DU550" s="47"/>
      <c r="DV550" s="47"/>
      <c r="DW550" s="47"/>
      <c r="DX550" s="47"/>
      <c r="DY550" s="47"/>
      <c r="DZ550" s="47"/>
      <c r="EA550" s="47"/>
      <c r="EB550" s="47"/>
      <c r="EC550" s="47"/>
      <c r="ED550" s="47"/>
      <c r="EE550" s="47"/>
      <c r="EF550" s="47"/>
      <c r="EG550" s="47"/>
      <c r="EH550" s="47"/>
      <c r="EI550" s="47"/>
      <c r="EJ550" s="47"/>
      <c r="EK550" s="47"/>
      <c r="EL550" s="47"/>
      <c r="EM550" s="47"/>
      <c r="EN550" s="47"/>
      <c r="EO550" s="47"/>
      <c r="EP550" s="47"/>
      <c r="EQ550" s="47"/>
      <c r="ER550" s="47"/>
      <c r="ES550" s="47"/>
      <c r="ET550" s="47"/>
      <c r="EU550" s="47"/>
      <c r="EV550" s="47"/>
      <c r="EW550" s="47"/>
      <c r="EX550" s="47"/>
      <c r="EY550" s="47"/>
      <c r="EZ550" s="47"/>
      <c r="FA550" s="47"/>
      <c r="FB550" s="47"/>
      <c r="FC550" s="47"/>
      <c r="FD550" s="47"/>
      <c r="FE550" s="47"/>
      <c r="FF550" s="47"/>
      <c r="FG550" s="47"/>
      <c r="FH550" s="47"/>
      <c r="FI550" s="47"/>
      <c r="FJ550" s="47"/>
      <c r="FK550" s="47"/>
      <c r="FL550" s="47"/>
      <c r="FM550" s="47"/>
      <c r="FN550" s="47"/>
      <c r="FO550" s="47"/>
      <c r="FP550" s="47"/>
      <c r="FQ550" s="47"/>
      <c r="FR550" s="47"/>
      <c r="FS550" s="47"/>
      <c r="FT550" s="47"/>
      <c r="FU550" s="47"/>
      <c r="FV550" s="47"/>
      <c r="FW550" s="47"/>
      <c r="FX550" s="47"/>
      <c r="FY550" s="47"/>
      <c r="FZ550" s="47"/>
      <c r="GA550" s="47"/>
      <c r="GB550" s="47"/>
      <c r="GC550" s="47"/>
      <c r="GD550" s="47"/>
      <c r="GE550" s="47"/>
      <c r="GF550" s="47"/>
      <c r="GG550" s="47"/>
      <c r="GH550" s="47"/>
      <c r="GI550" s="47"/>
      <c r="GJ550" s="47"/>
      <c r="GK550" s="47"/>
      <c r="GL550" s="47"/>
      <c r="GM550" s="47"/>
      <c r="GN550" s="47"/>
      <c r="GO550" s="47"/>
      <c r="GP550" s="47"/>
      <c r="GQ550" s="47"/>
      <c r="GR550" s="47"/>
      <c r="GS550" s="47"/>
      <c r="GT550" s="47"/>
      <c r="GU550" s="47"/>
      <c r="GV550" s="47"/>
      <c r="GW550" s="47"/>
      <c r="GX550" s="47"/>
      <c r="GY550" s="47"/>
      <c r="GZ550" s="47"/>
      <c r="HA550" s="47"/>
      <c r="HB550" s="47"/>
      <c r="HC550" s="47"/>
      <c r="HD550" s="47"/>
      <c r="HE550" s="47"/>
      <c r="HF550" s="47"/>
      <c r="HG550" s="47"/>
      <c r="HH550" s="47"/>
      <c r="HI550" s="47"/>
      <c r="HJ550" s="47"/>
      <c r="HK550" s="47"/>
      <c r="HL550" s="47"/>
      <c r="HM550" s="47"/>
      <c r="HN550" s="47"/>
      <c r="HO550" s="47"/>
      <c r="HP550" s="47"/>
      <c r="HQ550" s="47"/>
      <c r="HR550" s="47"/>
      <c r="HS550" s="47"/>
    </row>
    <row r="551" spans="1:227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  <c r="AR551" s="47"/>
      <c r="AS551" s="47"/>
      <c r="AT551" s="47"/>
      <c r="AU551" s="47"/>
      <c r="AV551" s="47"/>
      <c r="AW551" s="47"/>
      <c r="AX551" s="47"/>
      <c r="AY551" s="47"/>
      <c r="AZ551" s="47"/>
      <c r="BA551" s="47"/>
      <c r="BB551" s="47"/>
      <c r="BC551" s="47"/>
      <c r="BD551" s="47"/>
      <c r="BE551" s="47"/>
      <c r="BF551" s="47"/>
      <c r="BG551" s="47"/>
      <c r="BH551" s="47"/>
      <c r="BI551" s="47"/>
      <c r="BJ551" s="47"/>
      <c r="BK551" s="47"/>
      <c r="BL551" s="47"/>
      <c r="BM551" s="47"/>
      <c r="BN551" s="47"/>
      <c r="BO551" s="47"/>
      <c r="BP551" s="47"/>
      <c r="BQ551" s="47"/>
      <c r="BR551" s="47"/>
      <c r="BS551" s="47"/>
      <c r="BT551" s="47"/>
      <c r="BU551" s="47"/>
      <c r="BV551" s="47"/>
      <c r="BW551" s="47"/>
      <c r="BX551" s="47"/>
      <c r="BY551" s="47"/>
      <c r="BZ551" s="47"/>
      <c r="CA551" s="47"/>
      <c r="CB551" s="47"/>
      <c r="CC551" s="47"/>
      <c r="CD551" s="47"/>
      <c r="CE551" s="47"/>
      <c r="CF551" s="47"/>
      <c r="CG551" s="47"/>
      <c r="CH551" s="47"/>
      <c r="CI551" s="47"/>
      <c r="CJ551" s="47"/>
      <c r="CK551" s="47"/>
      <c r="CL551" s="47"/>
      <c r="CM551" s="47"/>
      <c r="CN551" s="47"/>
      <c r="CO551" s="47"/>
      <c r="CP551" s="47"/>
      <c r="CQ551" s="47"/>
      <c r="CR551" s="47"/>
      <c r="CS551" s="47"/>
      <c r="CT551" s="47"/>
      <c r="CU551" s="47"/>
      <c r="CV551" s="47"/>
      <c r="CW551" s="47"/>
      <c r="CX551" s="47"/>
      <c r="CY551" s="47"/>
      <c r="CZ551" s="47"/>
      <c r="DA551" s="47"/>
      <c r="DB551" s="47"/>
      <c r="DC551" s="47"/>
      <c r="DD551" s="47"/>
      <c r="DE551" s="47"/>
      <c r="DF551" s="47"/>
      <c r="DG551" s="47"/>
      <c r="DH551" s="47"/>
      <c r="DI551" s="47"/>
      <c r="DJ551" s="47"/>
      <c r="DK551" s="47"/>
      <c r="DL551" s="47"/>
      <c r="DM551" s="47"/>
      <c r="DN551" s="47"/>
      <c r="DO551" s="47"/>
      <c r="DP551" s="47"/>
      <c r="DQ551" s="47"/>
      <c r="DR551" s="47"/>
      <c r="DS551" s="47"/>
      <c r="DT551" s="47"/>
      <c r="DU551" s="47"/>
      <c r="DV551" s="47"/>
      <c r="DW551" s="47"/>
      <c r="DX551" s="47"/>
      <c r="DY551" s="47"/>
      <c r="DZ551" s="47"/>
      <c r="EA551" s="47"/>
      <c r="EB551" s="47"/>
      <c r="EC551" s="47"/>
      <c r="ED551" s="47"/>
      <c r="EE551" s="47"/>
      <c r="EF551" s="47"/>
      <c r="EG551" s="47"/>
      <c r="EH551" s="47"/>
      <c r="EI551" s="47"/>
      <c r="EJ551" s="47"/>
      <c r="EK551" s="47"/>
      <c r="EL551" s="47"/>
      <c r="EM551" s="47"/>
      <c r="EN551" s="47"/>
      <c r="EO551" s="47"/>
      <c r="EP551" s="47"/>
      <c r="EQ551" s="47"/>
      <c r="ER551" s="47"/>
      <c r="ES551" s="47"/>
      <c r="ET551" s="47"/>
      <c r="EU551" s="47"/>
      <c r="EV551" s="47"/>
      <c r="EW551" s="47"/>
      <c r="EX551" s="47"/>
      <c r="EY551" s="47"/>
      <c r="EZ551" s="47"/>
      <c r="FA551" s="47"/>
      <c r="FB551" s="47"/>
      <c r="FC551" s="47"/>
      <c r="FD551" s="47"/>
      <c r="FE551" s="47"/>
      <c r="FF551" s="47"/>
      <c r="FG551" s="47"/>
      <c r="FH551" s="47"/>
      <c r="FI551" s="47"/>
      <c r="FJ551" s="47"/>
      <c r="FK551" s="47"/>
      <c r="FL551" s="47"/>
      <c r="FM551" s="47"/>
      <c r="FN551" s="47"/>
      <c r="FO551" s="47"/>
      <c r="FP551" s="47"/>
      <c r="FQ551" s="47"/>
      <c r="FR551" s="47"/>
      <c r="FS551" s="47"/>
      <c r="FT551" s="47"/>
      <c r="FU551" s="47"/>
      <c r="FV551" s="47"/>
      <c r="FW551" s="47"/>
      <c r="FX551" s="47"/>
      <c r="FY551" s="47"/>
      <c r="FZ551" s="47"/>
      <c r="GA551" s="47"/>
      <c r="GB551" s="47"/>
      <c r="GC551" s="47"/>
      <c r="GD551" s="47"/>
      <c r="GE551" s="47"/>
      <c r="GF551" s="47"/>
      <c r="GG551" s="47"/>
      <c r="GH551" s="47"/>
      <c r="GI551" s="47"/>
      <c r="GJ551" s="47"/>
      <c r="GK551" s="47"/>
      <c r="GL551" s="47"/>
      <c r="GM551" s="47"/>
      <c r="GN551" s="47"/>
      <c r="GO551" s="47"/>
      <c r="GP551" s="47"/>
      <c r="GQ551" s="47"/>
      <c r="GR551" s="47"/>
      <c r="GS551" s="47"/>
      <c r="GT551" s="47"/>
      <c r="GU551" s="47"/>
      <c r="GV551" s="47"/>
      <c r="GW551" s="47"/>
      <c r="GX551" s="47"/>
      <c r="GY551" s="47"/>
      <c r="GZ551" s="47"/>
      <c r="HA551" s="47"/>
      <c r="HB551" s="47"/>
      <c r="HC551" s="47"/>
      <c r="HD551" s="47"/>
      <c r="HE551" s="47"/>
      <c r="HF551" s="47"/>
      <c r="HG551" s="47"/>
      <c r="HH551" s="47"/>
      <c r="HI551" s="47"/>
      <c r="HJ551" s="47"/>
      <c r="HK551" s="47"/>
      <c r="HL551" s="47"/>
      <c r="HM551" s="47"/>
      <c r="HN551" s="47"/>
      <c r="HO551" s="47"/>
      <c r="HP551" s="47"/>
      <c r="HQ551" s="47"/>
      <c r="HR551" s="47"/>
      <c r="HS551" s="47"/>
    </row>
  </sheetData>
  <sheetProtection password="9035" sheet="1" objects="1" scenarios="1"/>
  <mergeCells count="7">
    <mergeCell ref="F22:G22"/>
    <mergeCell ref="C7:K8"/>
    <mergeCell ref="F14:G14"/>
    <mergeCell ref="B13:C13"/>
    <mergeCell ref="F20:I20"/>
    <mergeCell ref="F13:I13"/>
    <mergeCell ref="F21:G21"/>
  </mergeCells>
  <dataValidations disablePrompts="1" xWindow="256" yWindow="749" count="8">
    <dataValidation type="list" allowBlank="1" showInputMessage="1" showErrorMessage="1" prompt="Enter the favoured platform width." sqref="C14">
      <formula1>",-,600,620,640,650,660,670,700,720,740,750,770,800,900,1000"</formula1>
    </dataValidation>
    <dataValidation type="list" allowBlank="1" showInputMessage="1" showErrorMessage="1" prompt="Enter the favoured platform length." sqref="C15">
      <formula1>"-,700,750,800,850,900,1000,1200,1250"</formula1>
    </dataValidation>
    <dataValidation type="list" allowBlank="1" showInputMessage="1" showErrorMessage="1" prompt="Enter the way of fixing." sqref="C16">
      <formula1>"-,directly to the wall,on pillars 80x40,on pillars 60x60,pillars to the string,"</formula1>
    </dataValidation>
    <dataValidation type="list" allowBlank="1" showInputMessage="1" showErrorMessage="1" prompt="Choose if 90° side access ramp is required." sqref="C17">
      <formula1>"-,no,standard ramp 150mm,standard ramp 200mm,special ramp 200mm"</formula1>
    </dataValidation>
    <dataValidation allowBlank="1" showInputMessage="1" showErrorMessage="1" prompt="Hierbei handelt es sich um die minimale Treppenbreite um die gewünschte Plattform installieren zu können" sqref="H14"/>
    <dataValidation type="list" allowBlank="1" showInputMessage="1" showErrorMessage="1" sqref="D26">
      <formula1>"Nein,Ja,"</formula1>
    </dataValidation>
    <dataValidation type="list" allowBlank="1" showInputMessage="1" showErrorMessage="1" sqref="C22">
      <formula1>"-,150,200,300,"</formula1>
    </dataValidation>
    <dataValidation type="whole" allowBlank="1" showInputMessage="1" showErrorMessage="1" sqref="C20">
      <formula1>15</formula1>
      <formula2>45</formula2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3:AC155"/>
  <sheetViews>
    <sheetView topLeftCell="A16" workbookViewId="0">
      <selection activeCell="K24" sqref="K24"/>
    </sheetView>
  </sheetViews>
  <sheetFormatPr baseColWidth="10" defaultRowHeight="15" x14ac:dyDescent="0.25"/>
  <cols>
    <col min="5" max="5" width="26.28515625" customWidth="1"/>
    <col min="6" max="6" width="14.5703125" bestFit="1" customWidth="1"/>
    <col min="10" max="10" width="17.28515625" customWidth="1"/>
    <col min="14" max="14" width="17.28515625" customWidth="1"/>
    <col min="15" max="15" width="22" customWidth="1"/>
  </cols>
  <sheetData>
    <row r="3" spans="1:24" x14ac:dyDescent="0.25">
      <c r="A3" s="3"/>
      <c r="B3" s="7">
        <v>640</v>
      </c>
      <c r="C3" s="7">
        <v>650</v>
      </c>
      <c r="D3" s="7">
        <v>660</v>
      </c>
      <c r="E3" s="7"/>
      <c r="F3" s="7">
        <v>670</v>
      </c>
      <c r="G3" s="7">
        <v>700</v>
      </c>
      <c r="H3" s="7">
        <v>720</v>
      </c>
      <c r="I3" s="7">
        <v>740</v>
      </c>
      <c r="J3" s="7">
        <v>750</v>
      </c>
      <c r="K3" s="7">
        <v>770</v>
      </c>
      <c r="L3" s="7">
        <v>800</v>
      </c>
      <c r="M3" s="7">
        <v>900</v>
      </c>
      <c r="N3" s="7">
        <v>1000</v>
      </c>
    </row>
    <row r="4" spans="1:24" x14ac:dyDescent="0.25">
      <c r="A4" s="7">
        <v>750</v>
      </c>
      <c r="B4" s="6">
        <f>1029+((A4-L14)*0.27)+((B3-K14)*0.85)</f>
        <v>978</v>
      </c>
      <c r="C4" s="6">
        <f>1029+((A4-L14)*0.27)+((C3-K14)*0.85)</f>
        <v>986.5</v>
      </c>
      <c r="D4" s="3">
        <f>1029+((A4-K14)*0.27)+((D3-L14)*0.85)</f>
        <v>966</v>
      </c>
      <c r="E4" s="3"/>
      <c r="F4" s="6">
        <f>1029+((A4-L14)*0.27)+((F3-K14)*0.85)</f>
        <v>1003.5</v>
      </c>
      <c r="G4" s="6">
        <f>1029+((A4-L14)*0.27)+((G3-K14)*0.85)</f>
        <v>1029</v>
      </c>
      <c r="H4" s="6">
        <f>1029+((A4-L14)*0.27)+((H3-K14)*0.85)</f>
        <v>1046</v>
      </c>
      <c r="I4" s="6">
        <f>1029+((A4-L14)*0.27)+((I3-K14)*0.85)</f>
        <v>1063</v>
      </c>
      <c r="J4" s="6">
        <f>1029+((A4-L14)*0.27)+((J3-K14)*0.85)</f>
        <v>1071.5</v>
      </c>
      <c r="K4" s="6">
        <f>1029+((A4-L14)*0.27)+((K3-K14)*0.85)</f>
        <v>1088.5</v>
      </c>
      <c r="L4" s="6">
        <f>1029+((A4-L14)*0.27)+((L3-K14)*0.85)</f>
        <v>1114</v>
      </c>
      <c r="M4" s="6">
        <f>1029+((A4-L14)*0.27)+((M3-K14)*0.85)</f>
        <v>1199</v>
      </c>
      <c r="N4" s="6">
        <f>1029+((A4-L14)*0.27)+((N3-K14)*0.85)</f>
        <v>1284</v>
      </c>
    </row>
    <row r="5" spans="1:24" x14ac:dyDescent="0.25">
      <c r="A5" s="7">
        <v>800</v>
      </c>
      <c r="B5" s="6">
        <f>1029+((A5-L14)*0.27)+((B3-K14)*0.85)</f>
        <v>991.5</v>
      </c>
      <c r="C5" s="6">
        <f>1029+((A5-L14)*0.27)+((C3-K14)*0.85)</f>
        <v>1000</v>
      </c>
      <c r="D5" s="3">
        <f>1029+((A5-L14)*0.27)+((D3-K14)*0.85)</f>
        <v>1008.5</v>
      </c>
      <c r="E5" s="3"/>
      <c r="F5" s="3">
        <f>1029+((A5-L14)*0.27)+((F3-K14)*0.85)</f>
        <v>1017</v>
      </c>
      <c r="G5" s="3">
        <f>1029+((A5-L14)*0.27)+((G3-K14)*0.85)</f>
        <v>1042.5</v>
      </c>
      <c r="H5" s="3">
        <f>1029+((A5-L14)*0.27)+((H3-K14)*0.85)</f>
        <v>1059.5</v>
      </c>
      <c r="I5" s="3">
        <f>1029+((A5-L14)*0.27)+((I3-K14)*0.85)</f>
        <v>1076.5</v>
      </c>
      <c r="J5" s="3">
        <f>1029+((A5-L14)*0.27)+((J3-K14)*0.85)</f>
        <v>1085</v>
      </c>
      <c r="K5" s="3">
        <f>1029+((A5-L14)*0.27)+((K3-K14)*0.85)</f>
        <v>1102</v>
      </c>
      <c r="L5" s="3">
        <f>1029+((A5-L14)*0.27)+((L3-K14)*0.85)</f>
        <v>1127.5</v>
      </c>
      <c r="M5" s="3">
        <f>1029+((A5-L14)*0.27)+((M3-K14)*0.85)</f>
        <v>1212.5</v>
      </c>
      <c r="N5" s="3">
        <f>1029+((A5-L14)*0.27)+((N3-K14)*0.85)</f>
        <v>1297.5</v>
      </c>
    </row>
    <row r="6" spans="1:24" x14ac:dyDescent="0.25">
      <c r="A6" s="7">
        <v>850</v>
      </c>
      <c r="B6" s="6">
        <f>1029+((A6-L14)*0.27)+((B3-K14)*0.85)</f>
        <v>1005</v>
      </c>
      <c r="C6" s="6">
        <f>1029+((A6-L14)*0.27)+((C3-K14)*0.85)</f>
        <v>1013.5</v>
      </c>
      <c r="D6" s="3">
        <f>1029+((A6-L14)*0.27)+((D3-K14)*0.85)</f>
        <v>1022</v>
      </c>
      <c r="E6" s="3"/>
      <c r="F6" s="6">
        <f>1029+((A6-L14)*0.27)+((F3-K14)*0.85)</f>
        <v>1030.5</v>
      </c>
      <c r="G6" s="6">
        <f>1029+((A6-L14)*0.27)+((G3-K14)*0.85)</f>
        <v>1056</v>
      </c>
      <c r="H6" s="6">
        <f>1029+((A6-L14)*0.27)+((H3-K14)*0.85)</f>
        <v>1073</v>
      </c>
      <c r="I6" s="6">
        <f>1029+((A6-L14)*0.27)+((I3-K14)*0.85)</f>
        <v>1090</v>
      </c>
      <c r="J6" s="6">
        <f>1029+((A6-L14)*0.27)+((J3-K14)*0.85)</f>
        <v>1098.5</v>
      </c>
      <c r="K6" s="6">
        <f>1029+((A6-L14)*0.27)+((K3-K14)*0.85)</f>
        <v>1115.5</v>
      </c>
      <c r="L6" s="6">
        <f>1029+((A6-L14)*0.27)+((L3-K14)*0.85)</f>
        <v>1141</v>
      </c>
      <c r="M6" s="6">
        <f>1029+((A6-L14)*0.27)+((M3-K14)*0.85)</f>
        <v>1226</v>
      </c>
      <c r="N6" s="6">
        <f>1029+((A6-L14)*0.27)+((N3-K14)*0.85)</f>
        <v>1311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7">
        <v>900</v>
      </c>
      <c r="B7" s="6">
        <f>1029+((A7-L14)*0.27)+((B3-K14)*0.85)</f>
        <v>1018.5</v>
      </c>
      <c r="C7" s="6">
        <f>1029+((A7-L14)*0.27)+((C3-K14)*0.85)</f>
        <v>1027</v>
      </c>
      <c r="D7" s="3">
        <f>1029+((A7-L14)*0.27)+((D3-K14)*0.85)</f>
        <v>1035.5</v>
      </c>
      <c r="E7" s="3"/>
      <c r="F7" s="6">
        <f>1029+((A7-L14)*0.27)+((F3-K14)*0.85)</f>
        <v>1044</v>
      </c>
      <c r="G7" s="6">
        <f>1029+((A7-L14)*0.27)+((G3-K14)*0.85)</f>
        <v>1069.5</v>
      </c>
      <c r="H7" s="6">
        <f>1029+((A7-L14)*0.27)+((H3-K14)*0.85)</f>
        <v>1086.5</v>
      </c>
      <c r="I7" s="6">
        <f>1029+((A7-L14)*0.27)+((I3-K14)*0.85)</f>
        <v>1103.5</v>
      </c>
      <c r="J7" s="6">
        <f>1029+((A7-L14)*0.27)+((J3-K14)*0.85)</f>
        <v>1112</v>
      </c>
      <c r="K7" s="6">
        <f>1029+((A7-L14)*0.27)+((K3-K14)*0.85)</f>
        <v>1129</v>
      </c>
      <c r="L7" s="6">
        <f>1029+((A7-L14)*0.27)+((L3-K14)*0.85)</f>
        <v>1154.5</v>
      </c>
      <c r="M7" s="6">
        <f>1029+((A7-L14)*0.27)+((M3-K14)*0.85)</f>
        <v>1239.5</v>
      </c>
      <c r="N7" s="6">
        <f>1029+((A7-L14)*0.27)+((N3-K14)*0.85)</f>
        <v>1324.5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7">
        <v>1000</v>
      </c>
      <c r="B8" s="6">
        <f>1029+((A8-L14)*0.27)+((B3-K14)*0.85)</f>
        <v>1045.5</v>
      </c>
      <c r="C8" s="6">
        <f>1029+((A8-L14)*0.27)+((C3-K14)*0.85)</f>
        <v>1054</v>
      </c>
      <c r="D8" s="3">
        <f>1029+((A8-L14)*0.27)+((D3-K14)*0.85)</f>
        <v>1062.5</v>
      </c>
      <c r="E8" s="3"/>
      <c r="F8" s="6">
        <f>1029+((A8-L14)*0.27)+((F3-K14)*0.85)</f>
        <v>1071</v>
      </c>
      <c r="G8" s="6">
        <f>1029+((A8-L14)*0.27)+((G3-K14)*0.85)</f>
        <v>1096.5</v>
      </c>
      <c r="H8" s="6">
        <f>1029+((A8-L14)*0.27)+((H3-K14)*0.85)</f>
        <v>1113.5</v>
      </c>
      <c r="I8" s="6">
        <f>1029+((A8-L14)*0.27)+((I3-K14)*0.85)</f>
        <v>1130.5</v>
      </c>
      <c r="J8" s="6">
        <f>1029+((A8-L14)*0.27)+((J3-K14)*0.85)</f>
        <v>1139</v>
      </c>
      <c r="K8" s="6">
        <f>1029+((A8-L14)*0.27)+((K3-K14)*0.85)</f>
        <v>1156</v>
      </c>
      <c r="L8" s="6">
        <f>1029+((A8-L14)*0.27)+((L3-K14)*0.85)</f>
        <v>1181.5</v>
      </c>
      <c r="M8" s="6">
        <f>1029+((A8-L14)*0.27)+((M3-K14)*0.85)</f>
        <v>1266.5</v>
      </c>
      <c r="N8" s="6">
        <f>1029+((A8-L14)*0.27)+((N3-K14)*0.85)</f>
        <v>1351.5</v>
      </c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5">
      <c r="A9" s="7">
        <v>1200</v>
      </c>
      <c r="B9" s="6">
        <f>1029+((A9-L14)*0.27)+((B3-K14)*0.85)</f>
        <v>1099.5</v>
      </c>
      <c r="C9" s="6">
        <f>1029+((A9-L14)*0.27)+((C3-K14)*0.85)</f>
        <v>1108</v>
      </c>
      <c r="D9" s="3">
        <f>1029+((A9-L14)*0.27)+((D3-K14)*0.85)</f>
        <v>1116.5</v>
      </c>
      <c r="E9" s="3"/>
      <c r="F9" s="3">
        <f>1029+((A9-L14)*0.27)+((F3-K14)*0.85)</f>
        <v>1125</v>
      </c>
      <c r="G9" s="3">
        <f>1029+((A9-L14)*0.27)+((G3-K14)*0.85)</f>
        <v>1150.5</v>
      </c>
      <c r="H9" s="3">
        <f>1029+((A9-L14)*0.27)+((H3-K14)*0.85)</f>
        <v>1167.5</v>
      </c>
      <c r="I9" s="3">
        <f>1029+((A9-L14)*0.27)+((I3-K14)*0.85)</f>
        <v>1184.5</v>
      </c>
      <c r="J9" s="3">
        <f>1029+((A9-L14)*0.27)+((J3-K14)*0.85)</f>
        <v>1193</v>
      </c>
      <c r="K9" s="3">
        <f>1029+((A9-L14)*0.27)+((K3-K14)*0.85)</f>
        <v>1210</v>
      </c>
      <c r="L9" s="3">
        <f>1029+((A9-L14)*0.27)+((L3-K14)*0.85)</f>
        <v>1235.5</v>
      </c>
      <c r="M9" s="3">
        <f>1029+((A9-L14)*0.27)+((M3-K14)*0.85)</f>
        <v>1320.5</v>
      </c>
      <c r="N9" s="3">
        <f>1029+((A9-L14)*0.27)+((N3-K14)*0.85)</f>
        <v>1405.5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7">
        <v>1250</v>
      </c>
      <c r="B10" s="6">
        <f>1029+((A10-L14)*0.27)+((B3-K14)*0.85)</f>
        <v>1113</v>
      </c>
      <c r="C10" s="6">
        <f>1029+((A10-L14)*0.27)+((C3-K14)*0.85)</f>
        <v>1121.5</v>
      </c>
      <c r="D10" s="3">
        <f>1029+((A10-L14)*0.27)+((D3-K14)*0.85)</f>
        <v>1130</v>
      </c>
      <c r="E10" s="3"/>
      <c r="F10" s="3">
        <f>1029+((A10-L14)*0.27)+((F3-K14)*0.85)</f>
        <v>1138.5</v>
      </c>
      <c r="G10" s="3">
        <f>1029+((A10-L14)*0.27)+((G3-K14)*0.85)</f>
        <v>1164</v>
      </c>
      <c r="H10" s="3">
        <f>1029+((A10-L14)*0.27)+((H3-K14)*0.85)</f>
        <v>1181</v>
      </c>
      <c r="I10" s="3">
        <f>1029+((A10-L14)*0.27)+((I3-K14)*0.85)</f>
        <v>1198</v>
      </c>
      <c r="J10" s="3">
        <f>1029+((A10-L14)*0.27)+((J3-K14)*0.85)</f>
        <v>1206.5</v>
      </c>
      <c r="K10" s="3">
        <f>1029+((A10-L14)*0.27)+((K3-K14)*0.85)</f>
        <v>1223.5</v>
      </c>
      <c r="L10" s="3">
        <f>1029+((A10-L14)*0.27)+((L3-K14)*0.85)</f>
        <v>1249</v>
      </c>
      <c r="M10" s="3">
        <f>1029+((A10-L14)*0.27)+((M3-K14)*0.85)</f>
        <v>1334</v>
      </c>
      <c r="N10" s="3">
        <f>1029+((A10-L14)*0.27)+((N3-K14)*0.85)</f>
        <v>1419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A13" s="3"/>
      <c r="B13" s="3"/>
      <c r="C13" s="3"/>
      <c r="D13" s="3"/>
      <c r="E13" s="3"/>
      <c r="F13" s="3"/>
      <c r="G13" s="3"/>
      <c r="H13" s="3"/>
      <c r="I13" s="3"/>
      <c r="J13" s="4"/>
      <c r="K13" s="4" t="s">
        <v>0</v>
      </c>
      <c r="L13" s="4" t="s">
        <v>1</v>
      </c>
      <c r="M13" s="4"/>
      <c r="N13" s="3"/>
      <c r="O13" s="5"/>
      <c r="P13" s="5" t="s">
        <v>0</v>
      </c>
      <c r="Q13" s="5" t="s">
        <v>1</v>
      </c>
      <c r="R13" s="5"/>
      <c r="S13" s="3"/>
      <c r="T13" s="3"/>
      <c r="U13" s="3"/>
      <c r="V13" s="3"/>
      <c r="W13" s="3"/>
      <c r="X13" s="3"/>
    </row>
    <row r="14" spans="1:24" x14ac:dyDescent="0.25">
      <c r="A14" s="3"/>
      <c r="B14" s="3"/>
      <c r="C14" s="3"/>
      <c r="D14" s="3"/>
      <c r="E14" s="3"/>
      <c r="F14" s="3"/>
      <c r="G14" s="3"/>
      <c r="H14" s="3"/>
      <c r="I14" s="3"/>
      <c r="J14" s="4"/>
      <c r="K14" s="4">
        <v>700</v>
      </c>
      <c r="L14" s="4">
        <v>750</v>
      </c>
      <c r="M14" s="4"/>
      <c r="N14" s="3"/>
      <c r="O14" s="5"/>
      <c r="P14" s="5">
        <v>700</v>
      </c>
      <c r="Q14" s="5">
        <v>750</v>
      </c>
      <c r="R14" s="5"/>
      <c r="S14" s="3"/>
      <c r="T14" s="3"/>
      <c r="U14" s="3"/>
      <c r="V14" s="3"/>
      <c r="W14" s="3"/>
      <c r="X14" s="3"/>
    </row>
    <row r="15" spans="1:24" x14ac:dyDescent="0.25">
      <c r="A15" s="3"/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3"/>
      <c r="O15" s="5"/>
      <c r="P15" s="5"/>
      <c r="Q15" s="5"/>
      <c r="R15" s="5"/>
      <c r="S15" s="3"/>
      <c r="T15" s="3"/>
      <c r="U15" s="3"/>
      <c r="V15" s="3"/>
      <c r="W15" s="3"/>
      <c r="X15" s="3"/>
    </row>
    <row r="16" spans="1:24" x14ac:dyDescent="0.25">
      <c r="A16" s="3"/>
      <c r="B16" s="3"/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3"/>
      <c r="O16" s="5"/>
      <c r="P16" s="5"/>
      <c r="Q16" s="5"/>
      <c r="R16" s="5"/>
      <c r="S16" s="3"/>
      <c r="T16" s="3"/>
      <c r="U16" s="3"/>
      <c r="V16" s="3"/>
      <c r="W16" s="3"/>
      <c r="X16" s="3"/>
    </row>
    <row r="17" spans="1:24" x14ac:dyDescent="0.25">
      <c r="A17" s="3"/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3"/>
      <c r="O17" s="5"/>
      <c r="P17" s="5"/>
      <c r="Q17" s="5"/>
      <c r="R17" s="5"/>
      <c r="S17" s="3"/>
      <c r="T17" s="3"/>
      <c r="U17" s="3"/>
      <c r="V17" s="3"/>
      <c r="W17" s="3"/>
      <c r="X17" s="3"/>
    </row>
    <row r="18" spans="1:24" x14ac:dyDescent="0.25">
      <c r="A18" s="3"/>
      <c r="B18" s="3"/>
      <c r="C18" s="3"/>
      <c r="D18" s="3"/>
      <c r="E18" s="3"/>
      <c r="F18" s="3"/>
      <c r="G18" s="3"/>
      <c r="H18" s="3" t="s">
        <v>32</v>
      </c>
      <c r="I18" s="3">
        <f>1029+((Stratos!C13-L14)*0.27)+((Stratos!C12-K14)*0.85)</f>
        <v>1098.5</v>
      </c>
      <c r="J18" s="41" t="s">
        <v>73</v>
      </c>
      <c r="K18" s="4">
        <f>IF(Stratos!C14="on pillars 60x60",65,0)</f>
        <v>0</v>
      </c>
      <c r="L18" s="4"/>
      <c r="M18" s="4"/>
      <c r="N18" s="3"/>
      <c r="O18" s="5" t="s">
        <v>73</v>
      </c>
      <c r="P18" s="5">
        <f>IF('Omega-F'!C14="on pillars 60x60",65,0)</f>
        <v>0</v>
      </c>
      <c r="Q18" s="5"/>
      <c r="R18" s="5"/>
      <c r="S18" s="3"/>
      <c r="T18" s="3"/>
      <c r="U18" s="3"/>
      <c r="V18" s="3"/>
      <c r="W18" s="3"/>
      <c r="X18" s="3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  <c r="J19" s="41" t="s">
        <v>74</v>
      </c>
      <c r="K19" s="4">
        <f>IF(Stratos!C14="on pillars 80x40",45,0)</f>
        <v>0</v>
      </c>
      <c r="L19" s="4">
        <f>SUM(K18:K19)</f>
        <v>0</v>
      </c>
      <c r="M19" s="4"/>
      <c r="N19" s="3"/>
      <c r="O19" s="5" t="s">
        <v>74</v>
      </c>
      <c r="P19" s="5">
        <f>IF('Omega-F'!C14="on pillars 80x40",45,0)</f>
        <v>0</v>
      </c>
      <c r="Q19" s="5">
        <f>SUM(P18:P19)</f>
        <v>0</v>
      </c>
      <c r="R19" s="5"/>
      <c r="S19" s="3"/>
      <c r="T19" s="3"/>
      <c r="U19" s="3"/>
      <c r="V19" s="3"/>
      <c r="W19" s="3"/>
      <c r="X19" s="3"/>
    </row>
    <row r="20" spans="1:24" x14ac:dyDescent="0.25">
      <c r="A20" s="3"/>
      <c r="B20" s="3"/>
      <c r="C20" s="3"/>
      <c r="D20" s="3"/>
      <c r="E20" s="3"/>
      <c r="F20" s="3"/>
      <c r="G20" s="3"/>
      <c r="H20" s="3" t="s">
        <v>31</v>
      </c>
      <c r="I20" s="6">
        <f>955+(('Omega-F'!C13-L14)*0.263)+(('Omega-F'!C12-K14)*0.846)</f>
        <v>1105.3499999999999</v>
      </c>
      <c r="J20" s="4" t="s">
        <v>35</v>
      </c>
      <c r="K20" s="4">
        <f>IF(Stratos!C15="standard ramp 200mm",119,0)</f>
        <v>0</v>
      </c>
      <c r="L20" s="4"/>
      <c r="M20" s="4"/>
      <c r="N20" s="3"/>
      <c r="O20" s="5" t="s">
        <v>35</v>
      </c>
      <c r="P20" s="5">
        <f>IF('Omega-F'!C15="standard ramp 200mm",119,0)</f>
        <v>0</v>
      </c>
      <c r="Q20" s="5"/>
      <c r="R20" s="5"/>
      <c r="S20" s="3"/>
      <c r="T20" s="3"/>
      <c r="U20" s="3"/>
      <c r="V20" s="3"/>
      <c r="W20" s="3"/>
      <c r="X20" s="3"/>
    </row>
    <row r="21" spans="1:24" x14ac:dyDescent="0.25">
      <c r="A21" s="3"/>
      <c r="B21" s="3"/>
      <c r="C21" s="3"/>
      <c r="D21" s="3"/>
      <c r="E21" s="3"/>
      <c r="F21" s="3"/>
      <c r="G21" s="3"/>
      <c r="H21" s="3" t="s">
        <v>84</v>
      </c>
      <c r="I21" s="3">
        <f>P24</f>
        <v>0</v>
      </c>
      <c r="J21" s="4" t="s">
        <v>34</v>
      </c>
      <c r="K21" s="4">
        <f>IF(Stratos!C15="standard ramp 150mm",98,0)</f>
        <v>0</v>
      </c>
      <c r="L21" s="4"/>
      <c r="M21" s="4"/>
      <c r="N21" s="3"/>
      <c r="O21" s="5" t="s">
        <v>34</v>
      </c>
      <c r="P21" s="5">
        <f>IF('Omega-F'!C15="standard ramp 150mm",98,0)</f>
        <v>0</v>
      </c>
      <c r="Q21" s="5"/>
      <c r="R21" s="5"/>
      <c r="S21" s="3"/>
      <c r="T21" s="3"/>
      <c r="U21" s="3"/>
      <c r="V21" s="3"/>
      <c r="W21" s="3"/>
      <c r="X21" s="3"/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6">
        <f>I20+I21</f>
        <v>1105.3499999999999</v>
      </c>
      <c r="J22" s="4" t="s">
        <v>10</v>
      </c>
      <c r="K22" s="4">
        <f>IF(Stratos!C15="special ramp 200mm",43,0)</f>
        <v>0</v>
      </c>
      <c r="L22" s="4"/>
      <c r="M22" s="4"/>
      <c r="N22" s="3"/>
      <c r="O22" s="5" t="s">
        <v>10</v>
      </c>
      <c r="P22" s="5">
        <f>IF('Omega-F'!C15="special ramp 200mm",43,0)</f>
        <v>0</v>
      </c>
      <c r="Q22" s="5"/>
      <c r="R22" s="5"/>
      <c r="S22" s="3"/>
      <c r="T22" s="3"/>
      <c r="U22" s="3"/>
      <c r="V22" s="3"/>
      <c r="W22" s="3"/>
      <c r="X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  <c r="J23" s="4" t="s">
        <v>11</v>
      </c>
      <c r="K23" s="4">
        <f>SUM(K20:K22)</f>
        <v>0</v>
      </c>
      <c r="L23" s="4"/>
      <c r="M23" s="4"/>
      <c r="N23" s="3"/>
      <c r="O23" s="5" t="s">
        <v>11</v>
      </c>
      <c r="P23" s="5">
        <f>SUM(P20:P22)</f>
        <v>0</v>
      </c>
      <c r="Q23" s="5"/>
      <c r="R23" s="5"/>
      <c r="S23" s="3"/>
      <c r="T23" s="3"/>
      <c r="U23" s="3"/>
      <c r="V23" s="3"/>
      <c r="W23" s="3"/>
      <c r="X23" s="3"/>
    </row>
    <row r="24" spans="1:24" x14ac:dyDescent="0.25">
      <c r="A24" s="3"/>
      <c r="B24" s="3"/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3"/>
      <c r="O24" s="5" t="s">
        <v>83</v>
      </c>
      <c r="P24" s="5">
        <f>IF(AND('Omega-F'!C12=750,'Omega-F'!C13=850),7,0)</f>
        <v>0</v>
      </c>
      <c r="Q24" s="5"/>
      <c r="R24" s="5"/>
      <c r="S24" s="3"/>
      <c r="T24" s="3"/>
      <c r="U24" s="3"/>
      <c r="V24" s="3"/>
      <c r="W24" s="3"/>
      <c r="X24" s="3"/>
    </row>
    <row r="25" spans="1:24" x14ac:dyDescent="0.25">
      <c r="A25" s="3"/>
      <c r="B25" s="3"/>
      <c r="C25" s="3"/>
      <c r="D25" s="3"/>
      <c r="E25" s="3"/>
      <c r="F25" s="3"/>
      <c r="G25" s="3"/>
      <c r="H25" s="3"/>
      <c r="I25" s="3"/>
      <c r="J25" s="4"/>
      <c r="K25" s="4">
        <f>SUM(K18:K22)</f>
        <v>0</v>
      </c>
      <c r="L25" s="4"/>
      <c r="M25" s="4"/>
      <c r="N25" s="3"/>
      <c r="O25" s="5"/>
      <c r="P25" s="5">
        <f>SUM(P18:P22)+P24</f>
        <v>0</v>
      </c>
      <c r="Q25" s="5"/>
      <c r="R25" s="5"/>
      <c r="S25" s="3"/>
      <c r="T25" s="3"/>
      <c r="U25" s="3"/>
      <c r="V25" s="3"/>
      <c r="W25" s="3"/>
      <c r="X25" s="3"/>
    </row>
    <row r="26" spans="1:24" x14ac:dyDescent="0.25">
      <c r="A26" s="3"/>
      <c r="B26" s="3"/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3"/>
      <c r="O26" s="5"/>
      <c r="P26" s="5"/>
      <c r="Q26" s="5"/>
      <c r="R26" s="5"/>
      <c r="S26" s="3"/>
      <c r="T26" s="3"/>
      <c r="U26" s="3"/>
      <c r="V26" s="3"/>
      <c r="W26" s="3"/>
      <c r="X26" s="3"/>
    </row>
    <row r="27" spans="1:24" x14ac:dyDescent="0.25">
      <c r="A27" s="3"/>
      <c r="B27" s="3"/>
      <c r="C27" s="3"/>
      <c r="D27" s="3"/>
      <c r="E27" s="3"/>
      <c r="F27" s="3"/>
      <c r="G27" s="3"/>
      <c r="H27" s="3"/>
      <c r="I27" s="3"/>
      <c r="J27" s="41" t="s">
        <v>71</v>
      </c>
      <c r="K27" s="41">
        <v>238</v>
      </c>
      <c r="L27" s="4"/>
      <c r="M27" s="4"/>
      <c r="N27" s="3"/>
      <c r="O27" s="5" t="s">
        <v>71</v>
      </c>
      <c r="P27" s="5">
        <v>190</v>
      </c>
      <c r="Q27" s="5"/>
      <c r="R27" s="5"/>
      <c r="S27" s="3"/>
      <c r="T27" s="3"/>
      <c r="U27" s="3"/>
      <c r="V27" s="3"/>
      <c r="W27" s="3"/>
      <c r="X27" s="3"/>
    </row>
    <row r="28" spans="1:24" x14ac:dyDescent="0.25">
      <c r="A28" s="3"/>
      <c r="B28" s="3"/>
      <c r="C28" s="3"/>
      <c r="D28" s="3"/>
      <c r="E28" s="3"/>
      <c r="F28" s="3"/>
      <c r="G28" s="3"/>
      <c r="H28" s="3"/>
      <c r="I28" s="3"/>
      <c r="J28" s="41" t="s">
        <v>72</v>
      </c>
      <c r="K28" s="41">
        <f>Stratos!C12</f>
        <v>750</v>
      </c>
      <c r="L28" s="4"/>
      <c r="M28" s="4"/>
      <c r="N28" s="3"/>
      <c r="O28" s="5" t="s">
        <v>72</v>
      </c>
      <c r="P28" s="5">
        <f>'Omega-F'!C12</f>
        <v>800</v>
      </c>
      <c r="Q28" s="5"/>
      <c r="R28" s="5"/>
      <c r="S28" s="3"/>
      <c r="T28" s="3"/>
      <c r="U28" s="3"/>
      <c r="V28" s="3"/>
      <c r="W28" s="3"/>
      <c r="X28" s="3"/>
    </row>
    <row r="29" spans="1:24" x14ac:dyDescent="0.25">
      <c r="A29" s="3"/>
      <c r="B29" s="3"/>
      <c r="C29" s="3"/>
      <c r="D29" s="3"/>
      <c r="E29" s="3"/>
      <c r="F29" s="3"/>
      <c r="G29" s="3"/>
      <c r="H29" s="3"/>
      <c r="J29" s="41" t="s">
        <v>35</v>
      </c>
      <c r="K29" s="41">
        <f>IF(Stratos!C15="standard ramp 200mm",145,0)</f>
        <v>0</v>
      </c>
      <c r="L29" s="42"/>
      <c r="M29" s="42"/>
      <c r="O29" s="5" t="s">
        <v>35</v>
      </c>
      <c r="P29" s="5">
        <f>IF('Omega-F'!C15="standard ramp 200mm",145,0)</f>
        <v>0</v>
      </c>
      <c r="Q29" s="5"/>
      <c r="R29" s="5"/>
      <c r="V29" s="3"/>
      <c r="W29" s="3"/>
      <c r="X29" s="3"/>
    </row>
    <row r="30" spans="1:24" x14ac:dyDescent="0.25">
      <c r="A30" s="3"/>
      <c r="B30" s="3"/>
      <c r="C30" s="3"/>
      <c r="D30" s="3"/>
      <c r="E30" s="3"/>
      <c r="F30" s="3"/>
      <c r="G30" s="3"/>
      <c r="H30" s="3"/>
      <c r="J30" s="41" t="s">
        <v>34</v>
      </c>
      <c r="K30" s="41">
        <f>IF(Stratos!C15="standard ramp 150mm",110,0)</f>
        <v>0</v>
      </c>
      <c r="L30" s="42"/>
      <c r="M30" s="42"/>
      <c r="O30" s="5" t="s">
        <v>34</v>
      </c>
      <c r="P30" s="5">
        <f>IF('Omega-F'!C15="standard ramp 150mm",110,0)</f>
        <v>0</v>
      </c>
      <c r="Q30" s="5"/>
      <c r="R30" s="5"/>
      <c r="V30" s="3"/>
      <c r="W30" s="3"/>
      <c r="X30" s="3"/>
    </row>
    <row r="31" spans="1:24" x14ac:dyDescent="0.25">
      <c r="A31" s="3"/>
      <c r="B31" s="3"/>
      <c r="C31" s="3"/>
      <c r="D31" s="3"/>
      <c r="E31" s="3"/>
      <c r="F31" s="3"/>
      <c r="G31" s="3"/>
      <c r="H31" s="3"/>
      <c r="J31" s="41" t="s">
        <v>10</v>
      </c>
      <c r="K31" s="41">
        <f>IF(Stratos!C15="special ramp 200mm",55,0)</f>
        <v>0</v>
      </c>
      <c r="L31" s="42"/>
      <c r="M31" s="42"/>
      <c r="O31" s="5" t="s">
        <v>10</v>
      </c>
      <c r="P31" s="5">
        <f>IF('Omega-F'!C15="special ramp 200mm",55,0)</f>
        <v>0</v>
      </c>
      <c r="Q31" s="5"/>
      <c r="R31" s="5"/>
      <c r="V31" s="3"/>
      <c r="W31" s="3"/>
      <c r="X31" s="3"/>
    </row>
    <row r="32" spans="1:24" x14ac:dyDescent="0.25">
      <c r="A32" s="3"/>
      <c r="B32" s="3"/>
      <c r="C32" s="3"/>
      <c r="D32" s="3"/>
      <c r="E32" s="3"/>
      <c r="F32" s="3"/>
      <c r="G32" s="3"/>
      <c r="H32" s="3"/>
      <c r="J32" s="41" t="s">
        <v>73</v>
      </c>
      <c r="K32" s="41">
        <f>K18</f>
        <v>0</v>
      </c>
      <c r="L32" s="42"/>
      <c r="M32" s="42"/>
      <c r="O32" s="5" t="s">
        <v>73</v>
      </c>
      <c r="P32" s="5">
        <f>P18</f>
        <v>0</v>
      </c>
      <c r="Q32" s="5"/>
      <c r="R32" s="5"/>
      <c r="V32" s="3"/>
      <c r="W32" s="3"/>
      <c r="X32" s="3"/>
    </row>
    <row r="33" spans="1:24" x14ac:dyDescent="0.25">
      <c r="A33" s="3"/>
      <c r="B33" s="3"/>
      <c r="C33" s="3"/>
      <c r="D33" s="3"/>
      <c r="E33" s="3"/>
      <c r="F33" s="3"/>
      <c r="G33" s="3"/>
      <c r="H33" s="3"/>
      <c r="J33" s="41" t="s">
        <v>74</v>
      </c>
      <c r="K33" s="41">
        <f>K19</f>
        <v>0</v>
      </c>
      <c r="L33" s="42"/>
      <c r="M33" s="42"/>
      <c r="O33" s="5" t="s">
        <v>74</v>
      </c>
      <c r="P33" s="5">
        <f>P19</f>
        <v>0</v>
      </c>
      <c r="Q33" s="5"/>
      <c r="R33" s="5"/>
      <c r="V33" s="3"/>
      <c r="W33" s="3"/>
      <c r="X33" s="3"/>
    </row>
    <row r="34" spans="1:24" x14ac:dyDescent="0.25">
      <c r="A34" s="3"/>
      <c r="B34" s="3"/>
      <c r="C34" s="3"/>
      <c r="D34" s="3"/>
      <c r="E34" s="3"/>
      <c r="F34" s="3"/>
      <c r="G34" s="3"/>
      <c r="H34" s="3"/>
      <c r="J34" s="42"/>
      <c r="K34" s="42"/>
      <c r="L34" s="42"/>
      <c r="M34" s="42"/>
      <c r="O34" s="5"/>
      <c r="P34" s="5"/>
      <c r="Q34" s="5"/>
      <c r="R34" s="5"/>
      <c r="V34" s="3"/>
      <c r="W34" s="3"/>
      <c r="X34" s="3"/>
    </row>
    <row r="35" spans="1:24" x14ac:dyDescent="0.25">
      <c r="A35" s="3"/>
      <c r="B35" s="3"/>
      <c r="C35" s="3"/>
      <c r="D35" s="3"/>
      <c r="E35" s="3"/>
      <c r="F35" s="3"/>
      <c r="G35" s="3"/>
      <c r="H35" s="3"/>
      <c r="J35" s="42" t="s">
        <v>66</v>
      </c>
      <c r="K35" s="42">
        <f>SUM(K27:K33)</f>
        <v>988</v>
      </c>
      <c r="L35" s="42"/>
      <c r="M35" s="42"/>
      <c r="O35" s="5" t="s">
        <v>66</v>
      </c>
      <c r="P35" s="5">
        <f>SUM(P27:P33)</f>
        <v>990</v>
      </c>
      <c r="Q35" s="5"/>
      <c r="R35" s="5"/>
      <c r="V35" s="3"/>
      <c r="W35" s="3"/>
      <c r="X35" s="3"/>
    </row>
    <row r="36" spans="1:24" x14ac:dyDescent="0.25">
      <c r="A36" s="3"/>
      <c r="B36" s="3"/>
      <c r="C36" s="3"/>
      <c r="D36" s="3"/>
      <c r="E36" s="3"/>
      <c r="F36" s="3"/>
      <c r="G36" s="3"/>
      <c r="H36" s="3"/>
      <c r="V36" s="3"/>
      <c r="W36" s="3"/>
      <c r="X36" s="3"/>
    </row>
    <row r="37" spans="1:2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x14ac:dyDescent="0.25">
      <c r="A41" s="3"/>
      <c r="B41" s="4"/>
      <c r="C41" s="4" t="s">
        <v>30</v>
      </c>
      <c r="D41" s="4"/>
      <c r="E41" s="4"/>
      <c r="F41" s="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25">
      <c r="A42" s="3"/>
      <c r="B42" s="4"/>
      <c r="C42" s="4"/>
      <c r="D42" s="4"/>
      <c r="E42" s="4"/>
      <c r="F42" s="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A43" s="3"/>
      <c r="B43" s="136" t="s">
        <v>7</v>
      </c>
      <c r="C43" s="136"/>
      <c r="D43" s="4">
        <f>(I18*2)+(K23*2)</f>
        <v>2197</v>
      </c>
      <c r="E43" s="4"/>
      <c r="F43" s="4"/>
      <c r="G43" s="3"/>
      <c r="H43" s="3"/>
      <c r="I43" s="3"/>
      <c r="J43" s="3"/>
      <c r="K43" s="3"/>
      <c r="L43" s="3"/>
      <c r="M43" s="3"/>
      <c r="N43" s="3" t="s">
        <v>19</v>
      </c>
      <c r="O43" s="3" t="s">
        <v>20</v>
      </c>
      <c r="P43" s="3" t="s">
        <v>21</v>
      </c>
      <c r="Q43" s="3"/>
      <c r="R43" s="3"/>
      <c r="S43" s="3"/>
      <c r="T43" s="3"/>
      <c r="U43" s="3"/>
      <c r="V43" s="3"/>
      <c r="W43" s="3"/>
      <c r="X43" s="3"/>
    </row>
    <row r="44" spans="1:24" x14ac:dyDescent="0.25">
      <c r="A44" s="3"/>
      <c r="B44" s="136" t="s">
        <v>5</v>
      </c>
      <c r="C44" s="136"/>
      <c r="D44" s="4">
        <f>IF(AND(Stratos!C20&gt;33,Stratos!C21&gt;33),60,200)</f>
        <v>200</v>
      </c>
      <c r="E44" s="4"/>
      <c r="F44" s="4"/>
      <c r="G44" s="3"/>
      <c r="H44" s="3"/>
      <c r="I44" s="3"/>
      <c r="J44" s="3"/>
      <c r="K44" s="3" t="s">
        <v>16</v>
      </c>
      <c r="L44" s="3" t="s">
        <v>17</v>
      </c>
      <c r="M44" s="8" t="s">
        <v>18</v>
      </c>
      <c r="N44" s="3">
        <v>150</v>
      </c>
      <c r="O44" s="3">
        <v>150</v>
      </c>
      <c r="P44" s="3">
        <v>150</v>
      </c>
      <c r="Q44" s="3"/>
      <c r="R44" s="3"/>
      <c r="S44" s="3"/>
      <c r="T44" s="3"/>
      <c r="U44" s="3"/>
      <c r="V44" s="3"/>
      <c r="W44" s="3"/>
      <c r="X44" s="3"/>
    </row>
    <row r="45" spans="1:24" x14ac:dyDescent="0.25">
      <c r="A45" s="3"/>
      <c r="B45" s="136" t="s">
        <v>6</v>
      </c>
      <c r="C45" s="136"/>
      <c r="D45" s="4">
        <f>((2*L19))</f>
        <v>0</v>
      </c>
      <c r="E45" s="4"/>
      <c r="F45" s="4"/>
      <c r="G45" s="3"/>
      <c r="H45" s="3"/>
      <c r="I45" s="3"/>
      <c r="J45" s="3" t="s">
        <v>12</v>
      </c>
      <c r="K45" s="3">
        <f>G4*2</f>
        <v>2058</v>
      </c>
      <c r="L45" s="3">
        <v>200</v>
      </c>
      <c r="M45" s="9">
        <f>K45+L45</f>
        <v>2258</v>
      </c>
      <c r="N45" s="8">
        <f>M45+N44</f>
        <v>2408</v>
      </c>
      <c r="O45" s="3">
        <f>N45+90</f>
        <v>2498</v>
      </c>
      <c r="P45" s="3">
        <f>O45+40</f>
        <v>2538</v>
      </c>
      <c r="Q45" s="3"/>
      <c r="R45" s="3"/>
      <c r="S45" s="3"/>
      <c r="T45" s="3"/>
      <c r="U45" s="3"/>
      <c r="V45" s="3"/>
      <c r="W45" s="3"/>
      <c r="X45" s="3"/>
    </row>
    <row r="46" spans="1:24" x14ac:dyDescent="0.25">
      <c r="A46" s="3"/>
      <c r="B46" s="136" t="s">
        <v>8</v>
      </c>
      <c r="C46" s="136"/>
      <c r="D46" s="4">
        <f>IF(D44&gt;D45,D44-D45,0)</f>
        <v>200</v>
      </c>
      <c r="E46" s="4"/>
      <c r="F46" s="4"/>
      <c r="G46" s="3"/>
      <c r="H46" s="3"/>
      <c r="I46" s="3"/>
      <c r="J46" s="3" t="s">
        <v>13</v>
      </c>
      <c r="K46" s="3">
        <f>J6*2</f>
        <v>2197</v>
      </c>
      <c r="L46" s="3">
        <v>200</v>
      </c>
      <c r="M46" s="9">
        <f>K46+L46</f>
        <v>2397</v>
      </c>
      <c r="N46" s="9">
        <f>M46+N44</f>
        <v>2547</v>
      </c>
      <c r="O46" s="3">
        <f>N46+90</f>
        <v>2637</v>
      </c>
      <c r="P46" s="3">
        <f>O46+40</f>
        <v>2677</v>
      </c>
      <c r="Q46" s="3"/>
      <c r="R46" s="3"/>
      <c r="S46" s="3"/>
      <c r="T46" s="3"/>
      <c r="U46" s="3"/>
      <c r="V46" s="3"/>
      <c r="W46" s="3"/>
      <c r="X46" s="3"/>
    </row>
    <row r="47" spans="1:24" x14ac:dyDescent="0.25">
      <c r="A47" s="3"/>
      <c r="B47" s="136" t="s">
        <v>9</v>
      </c>
      <c r="C47" s="136"/>
      <c r="D47" s="4">
        <f>IF(Stratos!C18&gt;Stratos!C17,Stratos!C18-Stratos!C17,0)</f>
        <v>0</v>
      </c>
      <c r="E47" s="4"/>
      <c r="F47" s="4"/>
      <c r="G47" s="3"/>
      <c r="H47" s="3"/>
      <c r="I47" s="3"/>
      <c r="J47" s="3" t="s">
        <v>14</v>
      </c>
      <c r="K47" s="3">
        <f>L7*2</f>
        <v>2309</v>
      </c>
      <c r="L47" s="3">
        <v>200</v>
      </c>
      <c r="M47" s="9">
        <f>K47+L47</f>
        <v>2509</v>
      </c>
      <c r="N47" s="9">
        <f>M47+N44</f>
        <v>2659</v>
      </c>
      <c r="O47" s="3">
        <f>N47+90</f>
        <v>2749</v>
      </c>
      <c r="P47" s="3">
        <f>O47+40</f>
        <v>2789</v>
      </c>
      <c r="Q47" s="3"/>
      <c r="R47" s="3"/>
      <c r="S47" s="3"/>
      <c r="T47" s="3"/>
      <c r="U47" s="3"/>
      <c r="V47" s="3"/>
      <c r="W47" s="3"/>
      <c r="X47" s="3"/>
    </row>
    <row r="48" spans="1:24" x14ac:dyDescent="0.25">
      <c r="A48" s="3"/>
      <c r="B48" s="4"/>
      <c r="C48" s="4"/>
      <c r="D48" s="4">
        <f>IF(AND(D44=60,Stratos!C14="on pillars 80x40",Stratos!C17=60),30,0)</f>
        <v>0</v>
      </c>
      <c r="E48" s="4"/>
      <c r="F48" s="4"/>
      <c r="G48" s="3"/>
      <c r="H48" s="3"/>
      <c r="I48" s="3"/>
      <c r="J48" s="3" t="s">
        <v>15</v>
      </c>
      <c r="K48" s="3">
        <f>L8*2</f>
        <v>2363</v>
      </c>
      <c r="L48" s="3">
        <v>200</v>
      </c>
      <c r="M48" s="10">
        <f>K48+L48</f>
        <v>2563</v>
      </c>
      <c r="N48" s="10">
        <f>M48+N44</f>
        <v>2713</v>
      </c>
      <c r="O48" s="3">
        <f>N48+90</f>
        <v>2803</v>
      </c>
      <c r="P48" s="3">
        <f>O48+40</f>
        <v>2843</v>
      </c>
      <c r="Q48" s="3"/>
      <c r="R48" s="3"/>
      <c r="S48" s="3"/>
      <c r="T48" s="3"/>
      <c r="U48" s="3"/>
      <c r="V48" s="3"/>
      <c r="W48" s="3"/>
      <c r="X48" s="3"/>
    </row>
    <row r="49" spans="1:27" x14ac:dyDescent="0.25">
      <c r="A49" s="3"/>
      <c r="B49" s="4"/>
      <c r="C49" s="4"/>
      <c r="D49" s="4">
        <f>IF(AND(D44=60,Stratos!C14="on pillars 60x60",Stratos!C17=60),70,0)</f>
        <v>0</v>
      </c>
      <c r="E49" s="4"/>
      <c r="F49" s="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7" x14ac:dyDescent="0.25">
      <c r="A50" s="3"/>
      <c r="B50" s="4"/>
      <c r="C50" s="4"/>
      <c r="D50" s="4"/>
      <c r="E50" s="4"/>
      <c r="F50" s="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7" x14ac:dyDescent="0.25">
      <c r="A51" s="3"/>
      <c r="B51" s="4"/>
      <c r="C51" s="4"/>
      <c r="D51" s="4"/>
      <c r="E51" s="4"/>
      <c r="F51" s="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7" x14ac:dyDescent="0.25">
      <c r="A52" s="3"/>
      <c r="B52" s="4"/>
      <c r="C52" s="4"/>
      <c r="D52" s="4">
        <f>D43+D45+D46+D47</f>
        <v>2397</v>
      </c>
      <c r="E52" s="4"/>
      <c r="F52" s="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7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7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7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7" x14ac:dyDescent="0.25">
      <c r="A57" s="3"/>
      <c r="B57" s="11"/>
      <c r="C57" s="11" t="s">
        <v>31</v>
      </c>
      <c r="D57" s="11"/>
      <c r="E57" s="11"/>
      <c r="F57" s="11"/>
      <c r="G57" s="3"/>
      <c r="H57" s="3"/>
      <c r="I57" s="3"/>
      <c r="J57" s="3"/>
      <c r="K57" s="12"/>
      <c r="L57" s="12"/>
      <c r="M57" s="12"/>
      <c r="N57" s="12"/>
      <c r="O57" s="12"/>
      <c r="P57" s="12"/>
      <c r="Q57" s="3"/>
      <c r="R57" s="11"/>
      <c r="S57" s="11"/>
      <c r="T57" s="11"/>
      <c r="U57" s="11"/>
      <c r="V57" s="11"/>
      <c r="W57" s="11"/>
      <c r="X57" s="3"/>
      <c r="Z57" s="126" t="s">
        <v>70</v>
      </c>
      <c r="AA57" s="4">
        <v>15</v>
      </c>
    </row>
    <row r="58" spans="1:27" x14ac:dyDescent="0.25">
      <c r="A58" s="3"/>
      <c r="B58" s="11"/>
      <c r="C58" s="11"/>
      <c r="D58" s="11"/>
      <c r="E58" s="11"/>
      <c r="F58" s="11"/>
      <c r="G58" s="3"/>
      <c r="H58" s="3"/>
      <c r="I58" s="3"/>
      <c r="J58" s="3"/>
      <c r="K58" s="12" t="s">
        <v>28</v>
      </c>
      <c r="L58" s="12"/>
      <c r="M58" s="12"/>
      <c r="N58" s="12"/>
      <c r="O58" s="12" t="s">
        <v>29</v>
      </c>
      <c r="P58" s="12"/>
      <c r="Q58" s="3"/>
      <c r="R58" s="11" t="s">
        <v>28</v>
      </c>
      <c r="S58" s="11"/>
      <c r="T58" s="11"/>
      <c r="U58" s="11"/>
      <c r="V58" s="11" t="s">
        <v>29</v>
      </c>
      <c r="W58" s="11"/>
      <c r="X58" s="3"/>
      <c r="Z58" s="126"/>
      <c r="AA58" s="4">
        <v>16</v>
      </c>
    </row>
    <row r="59" spans="1:27" x14ac:dyDescent="0.25">
      <c r="A59" s="3"/>
      <c r="B59" s="137" t="s">
        <v>7</v>
      </c>
      <c r="C59" s="137"/>
      <c r="D59" s="11">
        <f>(I22*2)+(P23*2)</f>
        <v>2210.6999999999998</v>
      </c>
      <c r="E59" s="11"/>
      <c r="F59" s="11"/>
      <c r="G59" s="3"/>
      <c r="H59" s="3"/>
      <c r="I59" s="3"/>
      <c r="J59" s="3"/>
      <c r="K59" s="12"/>
      <c r="L59" s="12"/>
      <c r="M59" s="12"/>
      <c r="N59" s="12"/>
      <c r="O59" s="12"/>
      <c r="P59" s="12"/>
      <c r="Q59" s="3"/>
      <c r="R59" s="11"/>
      <c r="S59" s="11"/>
      <c r="T59" s="11"/>
      <c r="U59" s="11"/>
      <c r="V59" s="11"/>
      <c r="W59" s="11"/>
      <c r="X59" s="3"/>
      <c r="Z59" s="126"/>
      <c r="AA59" s="4">
        <v>17</v>
      </c>
    </row>
    <row r="60" spans="1:27" x14ac:dyDescent="0.25">
      <c r="A60" s="3"/>
      <c r="B60" s="137" t="s">
        <v>5</v>
      </c>
      <c r="C60" s="137"/>
      <c r="D60" s="11">
        <v>60</v>
      </c>
      <c r="E60" s="11"/>
      <c r="F60" s="11"/>
      <c r="G60" s="3"/>
      <c r="H60" s="3"/>
      <c r="I60" s="3"/>
      <c r="J60" s="3"/>
      <c r="K60" s="12" t="s">
        <v>22</v>
      </c>
      <c r="L60" s="12">
        <v>150</v>
      </c>
      <c r="M60" s="12">
        <v>331</v>
      </c>
      <c r="N60" s="12"/>
      <c r="O60" s="12">
        <v>150</v>
      </c>
      <c r="P60" s="12">
        <v>422</v>
      </c>
      <c r="Q60" s="3"/>
      <c r="R60" s="11" t="s">
        <v>22</v>
      </c>
      <c r="S60" s="11">
        <v>150</v>
      </c>
      <c r="T60" s="11">
        <v>331</v>
      </c>
      <c r="U60" s="11"/>
      <c r="V60" s="11">
        <v>150</v>
      </c>
      <c r="W60" s="11">
        <v>619</v>
      </c>
      <c r="X60" s="3"/>
      <c r="Z60" s="126"/>
      <c r="AA60" s="4">
        <v>18</v>
      </c>
    </row>
    <row r="61" spans="1:27" x14ac:dyDescent="0.25">
      <c r="A61" s="3"/>
      <c r="B61" s="137" t="s">
        <v>6</v>
      </c>
      <c r="C61" s="137"/>
      <c r="D61" s="11">
        <f>((2*Q19))</f>
        <v>0</v>
      </c>
      <c r="E61" s="11"/>
      <c r="F61" s="11"/>
      <c r="G61" s="3"/>
      <c r="H61" s="3"/>
      <c r="I61" s="3"/>
      <c r="J61" s="3"/>
      <c r="K61" s="12"/>
      <c r="L61" s="12"/>
      <c r="M61" s="12"/>
      <c r="N61" s="12"/>
      <c r="O61" s="12"/>
      <c r="P61" s="12"/>
      <c r="Q61" s="3"/>
      <c r="R61" s="11"/>
      <c r="S61" s="11"/>
      <c r="T61" s="11"/>
      <c r="U61" s="11"/>
      <c r="V61" s="11"/>
      <c r="W61" s="11"/>
      <c r="X61" s="3"/>
      <c r="Z61" s="126"/>
      <c r="AA61" s="4">
        <v>19</v>
      </c>
    </row>
    <row r="62" spans="1:27" x14ac:dyDescent="0.25">
      <c r="A62" s="3"/>
      <c r="B62" s="137" t="s">
        <v>8</v>
      </c>
      <c r="C62" s="137"/>
      <c r="D62" s="11">
        <f>IF(D60&gt;D61,D60-D61,0)</f>
        <v>60</v>
      </c>
      <c r="E62" s="11"/>
      <c r="F62" s="11"/>
      <c r="G62" s="3"/>
      <c r="H62" s="3"/>
      <c r="I62" s="3"/>
      <c r="J62" s="3"/>
      <c r="K62" s="12" t="s">
        <v>25</v>
      </c>
      <c r="L62" s="12">
        <f>Stratos!C25</f>
        <v>0</v>
      </c>
      <c r="M62" s="12"/>
      <c r="N62" s="12"/>
      <c r="O62" s="12"/>
      <c r="P62" s="12"/>
      <c r="Q62" s="3"/>
      <c r="R62" s="11" t="s">
        <v>25</v>
      </c>
      <c r="S62" s="11">
        <f>'Omega-F'!C22</f>
        <v>0</v>
      </c>
      <c r="T62" s="11"/>
      <c r="U62" s="11"/>
      <c r="V62" s="11"/>
      <c r="W62" s="11"/>
      <c r="X62" s="3"/>
      <c r="Z62" s="126"/>
      <c r="AA62" s="4">
        <v>20</v>
      </c>
    </row>
    <row r="63" spans="1:27" x14ac:dyDescent="0.25">
      <c r="A63" s="3"/>
      <c r="B63" s="137" t="s">
        <v>9</v>
      </c>
      <c r="C63" s="137"/>
      <c r="D63" s="11">
        <f>IF('Omega-F'!C18&gt;'Omega-F'!C17,'Omega-F'!C18-'Omega-F'!C17,0)</f>
        <v>0</v>
      </c>
      <c r="E63" s="11"/>
      <c r="F63" s="11"/>
      <c r="G63" s="3"/>
      <c r="H63" s="3"/>
      <c r="I63" s="3"/>
      <c r="J63" s="3"/>
      <c r="K63" s="12" t="s">
        <v>23</v>
      </c>
      <c r="L63" s="12">
        <f>L62-L60</f>
        <v>-150</v>
      </c>
      <c r="M63" s="12">
        <f>L63*0.9</f>
        <v>-135</v>
      </c>
      <c r="N63" s="12"/>
      <c r="O63" s="12">
        <f>L63</f>
        <v>-150</v>
      </c>
      <c r="P63" s="12">
        <f>O63*0.915</f>
        <v>-137.25</v>
      </c>
      <c r="Q63" s="3"/>
      <c r="R63" s="11" t="s">
        <v>23</v>
      </c>
      <c r="S63" s="11">
        <f>S62-S60</f>
        <v>-150</v>
      </c>
      <c r="T63" s="11">
        <f>S63*0.9</f>
        <v>-135</v>
      </c>
      <c r="U63" s="11"/>
      <c r="V63" s="11">
        <f>S63</f>
        <v>-150</v>
      </c>
      <c r="W63" s="13">
        <f>V63*0.915</f>
        <v>-137.25</v>
      </c>
      <c r="X63" s="3"/>
      <c r="Z63" s="126"/>
      <c r="AA63" s="4">
        <v>21</v>
      </c>
    </row>
    <row r="64" spans="1:27" x14ac:dyDescent="0.25">
      <c r="A64" s="3"/>
      <c r="B64" s="11"/>
      <c r="C64" s="11"/>
      <c r="D64" s="11">
        <f>IF(AND(D60=60,'Omega-F'!C14="on pillars 80x40",'Omega-F'!C17=60),30,0)</f>
        <v>0</v>
      </c>
      <c r="E64" s="11"/>
      <c r="F64" s="11"/>
      <c r="G64" s="3"/>
      <c r="H64" s="3"/>
      <c r="I64" s="3"/>
      <c r="J64" s="3"/>
      <c r="K64" s="12"/>
      <c r="L64" s="12"/>
      <c r="M64" s="12">
        <f>M60+M63</f>
        <v>196</v>
      </c>
      <c r="N64" s="12"/>
      <c r="O64" s="12"/>
      <c r="P64" s="12">
        <f>P60+P63</f>
        <v>284.75</v>
      </c>
      <c r="Q64" s="3"/>
      <c r="R64" s="11"/>
      <c r="S64" s="11"/>
      <c r="T64" s="11">
        <f>T60+T63</f>
        <v>196</v>
      </c>
      <c r="U64" s="11"/>
      <c r="V64" s="11"/>
      <c r="W64" s="11">
        <f>W60+W63</f>
        <v>481.75</v>
      </c>
      <c r="X64" s="3"/>
      <c r="Z64" s="126"/>
      <c r="AA64" s="4">
        <v>22</v>
      </c>
    </row>
    <row r="65" spans="1:27" x14ac:dyDescent="0.25">
      <c r="A65" s="3"/>
      <c r="B65" s="11"/>
      <c r="C65" s="11"/>
      <c r="D65" s="11">
        <f>IF(AND(D60=60,'Omega-F'!C14="on pillars 60x60",'Omega-F'!C17=60),70,0)</f>
        <v>0</v>
      </c>
      <c r="E65" s="11"/>
      <c r="F65" s="11"/>
      <c r="G65" s="3"/>
      <c r="H65" s="3"/>
      <c r="I65" s="3"/>
      <c r="J65" s="3"/>
      <c r="K65" s="12" t="s">
        <v>24</v>
      </c>
      <c r="L65" s="12"/>
      <c r="M65" s="12">
        <f>Stratos!C13</f>
        <v>850</v>
      </c>
      <c r="N65" s="12"/>
      <c r="O65" s="12"/>
      <c r="P65" s="12">
        <f>(Stratos!C13/2)</f>
        <v>425</v>
      </c>
      <c r="Q65" s="3"/>
      <c r="R65" s="11" t="s">
        <v>24</v>
      </c>
      <c r="S65" s="11"/>
      <c r="T65" s="11">
        <f>'Omega-F'!C13</f>
        <v>1000</v>
      </c>
      <c r="U65" s="11"/>
      <c r="V65" s="11"/>
      <c r="W65" s="11">
        <f>('Omega-F'!C13/2)</f>
        <v>500</v>
      </c>
      <c r="X65" s="3"/>
      <c r="Z65" s="126"/>
      <c r="AA65" s="4">
        <v>23</v>
      </c>
    </row>
    <row r="66" spans="1:27" x14ac:dyDescent="0.25">
      <c r="A66" s="3"/>
      <c r="B66" s="11"/>
      <c r="C66" s="11"/>
      <c r="D66" s="11">
        <f>-(IF(AND('Omega-F'!C18&gt;60,'Omega-F'!C18&lt;121,'Omega-F'!C14="pillars in eye of staircase"),('Omega-F'!C18)-('Omega-F'!C17),0))</f>
        <v>0</v>
      </c>
      <c r="E66" s="11"/>
      <c r="F66" s="11"/>
      <c r="G66" s="3"/>
      <c r="H66" s="3"/>
      <c r="I66" s="3"/>
      <c r="J66" s="3"/>
      <c r="K66" s="12" t="s">
        <v>26</v>
      </c>
      <c r="L66" s="12"/>
      <c r="M66" s="12">
        <f>IF(Stratos!C26=200,50,0)</f>
        <v>0</v>
      </c>
      <c r="N66" s="12"/>
      <c r="O66" s="12"/>
      <c r="P66" s="12"/>
      <c r="Q66" s="3"/>
      <c r="R66" s="11" t="s">
        <v>26</v>
      </c>
      <c r="S66" s="11"/>
      <c r="T66" s="11">
        <f>IF('Omega-F'!C23=200,50,0)</f>
        <v>0</v>
      </c>
      <c r="U66" s="11"/>
      <c r="V66" s="11"/>
      <c r="W66" s="11"/>
      <c r="X66" s="3"/>
      <c r="Z66" s="126"/>
      <c r="AA66" s="4">
        <v>24</v>
      </c>
    </row>
    <row r="67" spans="1:27" x14ac:dyDescent="0.25">
      <c r="A67" s="3"/>
      <c r="B67" s="11"/>
      <c r="C67" s="11"/>
      <c r="D67" s="11">
        <f>IF('Omega-F'!C14="pillars in eye of staircase",8,0)</f>
        <v>0</v>
      </c>
      <c r="E67" s="11"/>
      <c r="F67" s="11"/>
      <c r="G67" s="3"/>
      <c r="H67" s="3"/>
      <c r="I67" s="3"/>
      <c r="J67" s="3"/>
      <c r="K67" s="12" t="s">
        <v>27</v>
      </c>
      <c r="L67" s="12"/>
      <c r="M67" s="12">
        <f>IF(Stratos!C26=300,150,0)</f>
        <v>0</v>
      </c>
      <c r="N67" s="12"/>
      <c r="O67" s="12"/>
      <c r="P67" s="12"/>
      <c r="Q67" s="3"/>
      <c r="R67" s="11" t="s">
        <v>27</v>
      </c>
      <c r="S67" s="11"/>
      <c r="T67" s="11">
        <f>IF('Omega-F'!C23=300,150,0)</f>
        <v>0</v>
      </c>
      <c r="U67" s="11"/>
      <c r="V67" s="11"/>
      <c r="W67" s="11"/>
      <c r="X67" s="3"/>
      <c r="Z67" s="126"/>
      <c r="AA67" s="4">
        <v>25</v>
      </c>
    </row>
    <row r="68" spans="1:27" x14ac:dyDescent="0.25">
      <c r="A68" s="3"/>
      <c r="B68" s="11"/>
      <c r="C68" s="11"/>
      <c r="D68" s="11"/>
      <c r="E68" s="11"/>
      <c r="F68" s="11"/>
      <c r="G68" s="3"/>
      <c r="H68" s="3"/>
      <c r="I68" s="3"/>
      <c r="J68" s="3"/>
      <c r="K68" s="12"/>
      <c r="L68" s="12"/>
      <c r="M68" s="12">
        <f>SUM(M64:M67)</f>
        <v>1046</v>
      </c>
      <c r="N68" s="12"/>
      <c r="O68" s="12"/>
      <c r="P68" s="12">
        <f>P64+P65+P66+P67</f>
        <v>709.75</v>
      </c>
      <c r="Q68" s="3"/>
      <c r="R68" s="11"/>
      <c r="S68" s="11"/>
      <c r="T68" s="11">
        <f>SUM(T64:T67)</f>
        <v>1196</v>
      </c>
      <c r="U68" s="11"/>
      <c r="V68" s="11"/>
      <c r="W68" s="13">
        <f>W64+W65+W66+W67</f>
        <v>981.75</v>
      </c>
      <c r="X68" s="3"/>
      <c r="Z68" s="126"/>
      <c r="AA68" s="4">
        <v>26</v>
      </c>
    </row>
    <row r="69" spans="1:27" x14ac:dyDescent="0.25">
      <c r="A69" s="3"/>
      <c r="B69" s="11"/>
      <c r="C69" s="11"/>
      <c r="D69" s="11"/>
      <c r="E69" s="11"/>
      <c r="F69" s="11"/>
      <c r="G69" s="3"/>
      <c r="H69" s="3"/>
      <c r="I69" s="3"/>
      <c r="J69" s="3"/>
      <c r="K69" s="12"/>
      <c r="L69" s="12"/>
      <c r="M69" s="12"/>
      <c r="N69" s="12"/>
      <c r="O69" s="12"/>
      <c r="P69" s="12"/>
      <c r="Q69" s="3"/>
      <c r="R69" s="11"/>
      <c r="S69" s="11"/>
      <c r="T69" s="11"/>
      <c r="U69" s="11"/>
      <c r="V69" s="11"/>
      <c r="W69" s="11"/>
      <c r="X69" s="3"/>
      <c r="Z69" s="126"/>
      <c r="AA69" s="4">
        <v>27</v>
      </c>
    </row>
    <row r="70" spans="1:27" x14ac:dyDescent="0.25">
      <c r="A70" s="3"/>
      <c r="B70" s="11"/>
      <c r="C70" s="11"/>
      <c r="D70" s="11">
        <f>SUM(D59+D61+D62+D63+D64+D65+D66+D67+D68)</f>
        <v>2270.6999999999998</v>
      </c>
      <c r="E70" s="11"/>
      <c r="F70" s="1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Z70" s="126"/>
      <c r="AA70" s="4">
        <v>28</v>
      </c>
    </row>
    <row r="71" spans="1:2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Z71" s="126"/>
      <c r="AA71" s="4">
        <v>29</v>
      </c>
    </row>
    <row r="72" spans="1:2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Z72" s="126"/>
      <c r="AA72" s="4">
        <v>30</v>
      </c>
    </row>
    <row r="73" spans="1:27" x14ac:dyDescent="0.25">
      <c r="A73" s="14"/>
      <c r="B73" s="14" t="s">
        <v>36</v>
      </c>
      <c r="C73" s="14"/>
      <c r="D73" s="14"/>
      <c r="E73" s="14"/>
      <c r="F73" s="1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Z73" s="126"/>
      <c r="AA73" s="4">
        <v>31</v>
      </c>
    </row>
    <row r="74" spans="1:27" x14ac:dyDescent="0.25">
      <c r="A74" s="14"/>
      <c r="B74" s="14"/>
      <c r="C74" s="14"/>
      <c r="D74" s="14"/>
      <c r="E74" s="14"/>
      <c r="F74" s="14"/>
      <c r="G74" s="3"/>
      <c r="H74" s="3"/>
      <c r="I74" s="3"/>
      <c r="J74" s="14"/>
      <c r="K74" s="14" t="s">
        <v>59</v>
      </c>
      <c r="L74" s="14"/>
      <c r="M74" s="14"/>
      <c r="N74" s="14"/>
      <c r="O74" s="14"/>
      <c r="P74" s="14"/>
      <c r="Q74" s="3"/>
      <c r="R74" s="3"/>
      <c r="S74" s="3"/>
      <c r="T74" s="3"/>
      <c r="U74" s="3"/>
      <c r="V74" s="3"/>
      <c r="W74" s="3"/>
      <c r="X74" s="3"/>
      <c r="Z74" s="126"/>
      <c r="AA74" s="4">
        <v>32</v>
      </c>
    </row>
    <row r="75" spans="1:27" x14ac:dyDescent="0.25">
      <c r="A75" s="14"/>
      <c r="B75" s="14"/>
      <c r="C75" s="14"/>
      <c r="D75" s="14"/>
      <c r="E75" s="14"/>
      <c r="F75" s="14"/>
      <c r="G75" s="3"/>
      <c r="H75" s="3"/>
      <c r="I75" s="3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3"/>
      <c r="W75" s="3"/>
      <c r="X75" s="3"/>
      <c r="Z75" s="126"/>
      <c r="AA75" s="4">
        <v>33</v>
      </c>
    </row>
    <row r="76" spans="1:27" x14ac:dyDescent="0.25">
      <c r="A76" s="14"/>
      <c r="B76" s="14"/>
      <c r="C76" s="14"/>
      <c r="D76" s="14"/>
      <c r="E76" s="14"/>
      <c r="F76" s="14"/>
      <c r="G76" s="3"/>
      <c r="H76" s="3"/>
      <c r="I76" s="3"/>
      <c r="J76" s="14" t="s">
        <v>40</v>
      </c>
      <c r="K76" s="14" t="s">
        <v>39</v>
      </c>
      <c r="L76" s="14"/>
      <c r="M76" s="14"/>
      <c r="N76" s="14"/>
      <c r="O76" s="14"/>
      <c r="P76" s="14"/>
      <c r="Q76" s="14"/>
      <c r="R76" s="14" t="s">
        <v>56</v>
      </c>
      <c r="S76" s="14"/>
      <c r="T76" s="14"/>
      <c r="U76" s="14"/>
      <c r="V76" s="3"/>
      <c r="W76" s="3"/>
      <c r="X76" s="3"/>
      <c r="Z76" s="126"/>
      <c r="AA76" s="4">
        <v>34</v>
      </c>
    </row>
    <row r="77" spans="1:27" x14ac:dyDescent="0.25">
      <c r="A77" s="14"/>
      <c r="B77" s="14"/>
      <c r="C77" s="14"/>
      <c r="D77" s="14"/>
      <c r="E77" s="14"/>
      <c r="F77" s="14"/>
      <c r="G77" s="3"/>
      <c r="H77" s="3"/>
      <c r="I77" s="3"/>
      <c r="J77" s="14">
        <f>Delta!C15/2</f>
        <v>375</v>
      </c>
      <c r="K77" s="14">
        <f>Delta!C15</f>
        <v>750</v>
      </c>
      <c r="L77" s="14"/>
      <c r="M77" s="14">
        <v>15</v>
      </c>
      <c r="N77" s="12">
        <v>984</v>
      </c>
      <c r="O77" s="14">
        <f>IF(K82=M77,N77,0)</f>
        <v>0</v>
      </c>
      <c r="P77" s="14"/>
      <c r="Q77" s="14"/>
      <c r="R77" s="14"/>
      <c r="S77" s="14"/>
      <c r="T77" s="14"/>
      <c r="U77" s="14"/>
      <c r="V77" s="3"/>
      <c r="W77" s="3"/>
      <c r="X77" s="3"/>
      <c r="Z77" s="126"/>
      <c r="AA77" s="4">
        <v>35</v>
      </c>
    </row>
    <row r="78" spans="1:27" x14ac:dyDescent="0.25">
      <c r="A78" s="14"/>
      <c r="B78" s="14"/>
      <c r="C78" s="14"/>
      <c r="D78" s="14"/>
      <c r="E78" s="14"/>
      <c r="F78" s="14"/>
      <c r="G78" s="3"/>
      <c r="H78" s="3"/>
      <c r="I78" s="3"/>
      <c r="J78" s="14"/>
      <c r="K78" s="14"/>
      <c r="L78" s="14"/>
      <c r="M78" s="14">
        <v>16</v>
      </c>
      <c r="N78" s="29">
        <f>N77+P78</f>
        <v>986.4</v>
      </c>
      <c r="O78" s="14">
        <f>IF(K82=M78,N78,0)</f>
        <v>0</v>
      </c>
      <c r="P78" s="133">
        <f>(N82-N77)/5</f>
        <v>2.4</v>
      </c>
      <c r="Q78" s="14"/>
      <c r="R78" s="14" t="s">
        <v>43</v>
      </c>
      <c r="S78" s="14">
        <f>K82</f>
        <v>0</v>
      </c>
      <c r="T78" s="14"/>
      <c r="U78" s="14"/>
      <c r="V78" s="3"/>
      <c r="W78" s="3"/>
      <c r="X78" s="3"/>
      <c r="Z78" s="126"/>
      <c r="AA78" s="4">
        <v>36</v>
      </c>
    </row>
    <row r="79" spans="1:27" x14ac:dyDescent="0.25">
      <c r="A79" s="14" t="s">
        <v>37</v>
      </c>
      <c r="B79" s="15"/>
      <c r="C79" s="14">
        <f>IF(Delta!C16="on pillars 60x60",65,0)</f>
        <v>0</v>
      </c>
      <c r="D79" s="14"/>
      <c r="E79" s="14"/>
      <c r="F79" s="14"/>
      <c r="G79" s="3"/>
      <c r="H79" s="3"/>
      <c r="I79" s="3"/>
      <c r="J79" s="14" t="s">
        <v>22</v>
      </c>
      <c r="K79" s="14">
        <v>900</v>
      </c>
      <c r="L79" s="14"/>
      <c r="M79" s="14">
        <v>17</v>
      </c>
      <c r="N79" s="29">
        <f>N78+P78</f>
        <v>988.8</v>
      </c>
      <c r="O79" s="14">
        <f>IF(K82=M79,N79,0)</f>
        <v>0</v>
      </c>
      <c r="P79" s="133"/>
      <c r="Q79" s="14"/>
      <c r="R79" s="14" t="s">
        <v>57</v>
      </c>
      <c r="S79" s="14">
        <v>292</v>
      </c>
      <c r="T79" s="14"/>
      <c r="U79" s="14"/>
      <c r="V79" s="3"/>
      <c r="W79" s="3"/>
      <c r="X79" s="3"/>
      <c r="Z79" s="126"/>
      <c r="AA79" s="4">
        <v>37</v>
      </c>
    </row>
    <row r="80" spans="1:27" x14ac:dyDescent="0.25">
      <c r="A80" s="14"/>
      <c r="B80" s="14"/>
      <c r="C80" s="14">
        <f>IF(Delta!C16="on pillars 80x40",45,0)</f>
        <v>0</v>
      </c>
      <c r="D80" s="14"/>
      <c r="E80" s="14"/>
      <c r="F80" s="14"/>
      <c r="G80" s="3"/>
      <c r="H80" s="3"/>
      <c r="I80" s="3"/>
      <c r="J80" s="14" t="s">
        <v>33</v>
      </c>
      <c r="K80" s="14">
        <f>K77-K79</f>
        <v>-150</v>
      </c>
      <c r="L80" s="14"/>
      <c r="M80" s="14">
        <v>18</v>
      </c>
      <c r="N80" s="29">
        <f>N79+P78</f>
        <v>991.19999999999993</v>
      </c>
      <c r="O80" s="14">
        <f>IF(K82=M80,N80,0)</f>
        <v>0</v>
      </c>
      <c r="P80" s="133"/>
      <c r="Q80" s="14"/>
      <c r="R80" s="14" t="s">
        <v>58</v>
      </c>
      <c r="S80" s="14">
        <v>68</v>
      </c>
      <c r="T80" s="14"/>
      <c r="U80" s="14"/>
      <c r="V80" s="3"/>
      <c r="W80" s="3"/>
      <c r="X80" s="3"/>
      <c r="Z80" s="126"/>
      <c r="AA80" s="4">
        <v>38</v>
      </c>
    </row>
    <row r="81" spans="1:29" x14ac:dyDescent="0.25">
      <c r="A81" s="14"/>
      <c r="B81" s="14" t="s">
        <v>35</v>
      </c>
      <c r="C81" s="14">
        <f>IF(Delta!C17="standard ramp 200mm",145,0)</f>
        <v>0</v>
      </c>
      <c r="D81" s="14"/>
      <c r="E81" s="14"/>
      <c r="F81" s="14"/>
      <c r="G81" s="3"/>
      <c r="H81" s="3"/>
      <c r="I81" s="3"/>
      <c r="J81" s="14"/>
      <c r="K81" s="14"/>
      <c r="L81" s="14"/>
      <c r="M81" s="14">
        <v>19</v>
      </c>
      <c r="N81" s="29">
        <f>N80+P78</f>
        <v>993.59999999999991</v>
      </c>
      <c r="O81" s="14">
        <f>IF(K82=M81,N81,0)</f>
        <v>0</v>
      </c>
      <c r="P81" s="133"/>
      <c r="Q81" s="14"/>
      <c r="R81" s="14"/>
      <c r="S81" s="14"/>
      <c r="T81" s="14"/>
      <c r="U81" s="14"/>
      <c r="V81" s="3"/>
      <c r="W81" s="3"/>
      <c r="X81" s="3"/>
      <c r="Z81" s="126"/>
      <c r="AA81" s="4">
        <v>39</v>
      </c>
    </row>
    <row r="82" spans="1:29" x14ac:dyDescent="0.25">
      <c r="A82" s="14"/>
      <c r="B82" s="14" t="s">
        <v>34</v>
      </c>
      <c r="C82" s="14">
        <f>IF(Delta!C17="standard ramp 150mm",110,0)</f>
        <v>0</v>
      </c>
      <c r="D82" s="14"/>
      <c r="E82" s="14"/>
      <c r="F82" s="14"/>
      <c r="G82" s="3"/>
      <c r="H82" s="3" t="s">
        <v>41</v>
      </c>
      <c r="I82" s="3"/>
      <c r="J82" s="14" t="s">
        <v>43</v>
      </c>
      <c r="K82" s="14">
        <f>Delta!C20</f>
        <v>0</v>
      </c>
      <c r="L82" s="14" t="s">
        <v>4</v>
      </c>
      <c r="M82" s="14">
        <v>20</v>
      </c>
      <c r="N82" s="4">
        <v>996</v>
      </c>
      <c r="O82" s="14">
        <f>IF(K82=M82,N82,0)</f>
        <v>0</v>
      </c>
      <c r="P82" s="14"/>
      <c r="Q82" s="14"/>
      <c r="R82" s="14"/>
      <c r="S82" s="14"/>
      <c r="T82" s="14"/>
      <c r="U82" s="14"/>
      <c r="V82" s="3"/>
      <c r="W82" s="3"/>
      <c r="X82" s="3"/>
      <c r="Z82" s="126"/>
      <c r="AA82" s="4">
        <v>40</v>
      </c>
    </row>
    <row r="83" spans="1:29" x14ac:dyDescent="0.25">
      <c r="A83" s="14"/>
      <c r="B83" s="14" t="s">
        <v>10</v>
      </c>
      <c r="C83" s="14">
        <f>IF(Delta!C17="special ramp 200mm",55,0)</f>
        <v>0</v>
      </c>
      <c r="D83" s="14"/>
      <c r="E83" s="14"/>
      <c r="F83" s="14"/>
      <c r="G83" s="3">
        <v>10</v>
      </c>
      <c r="H83" s="3"/>
      <c r="I83" s="3"/>
      <c r="J83" s="14" t="s">
        <v>44</v>
      </c>
      <c r="K83" s="14">
        <v>50</v>
      </c>
      <c r="L83" s="14"/>
      <c r="M83" s="14">
        <v>21</v>
      </c>
      <c r="N83" s="28">
        <f>N82+P83</f>
        <v>999.4</v>
      </c>
      <c r="O83" s="14">
        <f>IF(K82=M83,N83,0)</f>
        <v>0</v>
      </c>
      <c r="P83" s="134">
        <f>(N87-N82)/5</f>
        <v>3.4</v>
      </c>
      <c r="Q83" s="14"/>
      <c r="R83" s="19" t="s">
        <v>61</v>
      </c>
      <c r="S83" s="20" t="e">
        <f>Delta!H22</f>
        <v>#DIV/0!</v>
      </c>
      <c r="T83" s="14"/>
      <c r="U83" s="14"/>
      <c r="V83" s="3"/>
      <c r="W83" s="3"/>
      <c r="X83" s="3"/>
      <c r="Z83" s="126"/>
      <c r="AA83" s="4">
        <v>41</v>
      </c>
    </row>
    <row r="84" spans="1:29" x14ac:dyDescent="0.25">
      <c r="A84" s="14"/>
      <c r="B84" s="14" t="s">
        <v>38</v>
      </c>
      <c r="C84" s="14">
        <v>185</v>
      </c>
      <c r="D84" s="14"/>
      <c r="E84" s="14"/>
      <c r="F84" s="14"/>
      <c r="G84" s="3"/>
      <c r="H84" s="3"/>
      <c r="I84" s="3"/>
      <c r="J84" s="14" t="s">
        <v>45</v>
      </c>
      <c r="K84" s="14" t="e">
        <f>(K87)/(TAN(K82*0.017453292519943))</f>
        <v>#DIV/0!</v>
      </c>
      <c r="L84" s="14"/>
      <c r="M84" s="14">
        <v>22</v>
      </c>
      <c r="N84" s="28">
        <f>N83+P83</f>
        <v>1002.8</v>
      </c>
      <c r="O84" s="14">
        <f>IF(K82=M84,N84,0)</f>
        <v>0</v>
      </c>
      <c r="P84" s="134"/>
      <c r="Q84" s="14"/>
      <c r="R84" s="21" t="s">
        <v>60</v>
      </c>
      <c r="S84" s="21">
        <f>-(J77)</f>
        <v>-375</v>
      </c>
      <c r="T84" s="14"/>
      <c r="U84" s="14"/>
      <c r="V84" s="3"/>
      <c r="W84" s="3"/>
      <c r="X84" s="3"/>
      <c r="Z84" s="126"/>
      <c r="AA84" s="4">
        <v>42</v>
      </c>
    </row>
    <row r="85" spans="1:29" x14ac:dyDescent="0.25">
      <c r="A85" s="14"/>
      <c r="B85" s="14"/>
      <c r="C85" s="14">
        <f>SUM(C79:C84)</f>
        <v>185</v>
      </c>
      <c r="D85" s="14"/>
      <c r="E85" s="14"/>
      <c r="F85" s="14"/>
      <c r="G85" s="3"/>
      <c r="H85" s="3"/>
      <c r="I85" s="3"/>
      <c r="J85" s="14" t="s">
        <v>46</v>
      </c>
      <c r="K85" s="14" t="e">
        <f>(K83)/(SIN(K82*0.017453292519943))</f>
        <v>#DIV/0!</v>
      </c>
      <c r="L85" s="14"/>
      <c r="M85" s="14">
        <v>23</v>
      </c>
      <c r="N85" s="28">
        <f>N84+P83</f>
        <v>1006.1999999999999</v>
      </c>
      <c r="O85" s="14">
        <f>IF(K82=M85,N85,0)</f>
        <v>0</v>
      </c>
      <c r="P85" s="134"/>
      <c r="Q85" s="14"/>
      <c r="R85" s="21" t="s">
        <v>62</v>
      </c>
      <c r="S85" s="21">
        <f>-(X91)</f>
        <v>-190</v>
      </c>
      <c r="T85" s="14"/>
      <c r="U85" s="14"/>
      <c r="V85" s="3"/>
      <c r="W85" s="3"/>
      <c r="X85" s="3"/>
      <c r="Z85" s="126"/>
      <c r="AA85" s="4">
        <v>43</v>
      </c>
    </row>
    <row r="86" spans="1:29" x14ac:dyDescent="0.25">
      <c r="A86" s="14"/>
      <c r="B86" s="14"/>
      <c r="C86" s="14"/>
      <c r="D86" s="14"/>
      <c r="E86" s="14"/>
      <c r="F86" s="14"/>
      <c r="G86" s="3"/>
      <c r="H86" s="3"/>
      <c r="I86" s="3"/>
      <c r="J86" s="14" t="s">
        <v>48</v>
      </c>
      <c r="K86" s="14" t="e">
        <f>K84+K85</f>
        <v>#DIV/0!</v>
      </c>
      <c r="L86" s="14"/>
      <c r="M86" s="14">
        <v>24</v>
      </c>
      <c r="N86" s="28">
        <f>N85+P83</f>
        <v>1009.5999999999999</v>
      </c>
      <c r="O86" s="14">
        <f>IF(K82=M86,N86,0)</f>
        <v>0</v>
      </c>
      <c r="P86" s="134"/>
      <c r="Q86" s="14"/>
      <c r="R86" s="21" t="s">
        <v>67</v>
      </c>
      <c r="S86" s="31">
        <f>COS(K82*0.017453292519943)*S79</f>
        <v>292</v>
      </c>
      <c r="T86" s="14"/>
      <c r="U86" s="14"/>
      <c r="V86" s="3"/>
      <c r="W86" s="3"/>
      <c r="X86" s="3"/>
      <c r="Z86" s="126"/>
      <c r="AA86" s="4">
        <v>44</v>
      </c>
    </row>
    <row r="87" spans="1:29" x14ac:dyDescent="0.25">
      <c r="A87" s="3"/>
      <c r="B87" s="3"/>
      <c r="C87" s="3"/>
      <c r="D87" s="3"/>
      <c r="E87" s="3"/>
      <c r="F87" s="3"/>
      <c r="G87" s="3"/>
      <c r="H87" s="3"/>
      <c r="I87" s="3"/>
      <c r="J87" s="14" t="s">
        <v>47</v>
      </c>
      <c r="K87" s="14">
        <f>Delta!C21</f>
        <v>0</v>
      </c>
      <c r="L87" s="14"/>
      <c r="M87" s="14">
        <v>25</v>
      </c>
      <c r="N87" s="4">
        <v>1013</v>
      </c>
      <c r="O87" s="14">
        <f>IF(K82=M87,N87,0)</f>
        <v>0</v>
      </c>
      <c r="P87" s="14"/>
      <c r="Q87" s="14"/>
      <c r="R87" s="21" t="s">
        <v>68</v>
      </c>
      <c r="S87" s="31">
        <f>SIN(K82*0.017453292519943)*S80</f>
        <v>0</v>
      </c>
      <c r="T87" s="14"/>
      <c r="U87" s="14"/>
      <c r="V87" s="3"/>
      <c r="W87" s="17" t="s">
        <v>62</v>
      </c>
      <c r="X87" s="17"/>
      <c r="Z87" s="126"/>
      <c r="AA87" s="4">
        <v>45</v>
      </c>
    </row>
    <row r="88" spans="1:29" ht="15.75" thickBot="1" x14ac:dyDescent="0.3">
      <c r="A88" s="3"/>
      <c r="B88" s="3"/>
      <c r="C88" s="3"/>
      <c r="D88" s="3"/>
      <c r="E88" s="3"/>
      <c r="F88" s="3"/>
      <c r="G88" s="3"/>
      <c r="H88" s="3"/>
      <c r="I88" s="3"/>
      <c r="J88" s="14"/>
      <c r="K88" s="14"/>
      <c r="L88" s="14"/>
      <c r="M88" s="14">
        <v>26</v>
      </c>
      <c r="N88" s="28">
        <f>N87+P88</f>
        <v>1017</v>
      </c>
      <c r="O88" s="14">
        <f>IF(K82=M88,N88,0)</f>
        <v>0</v>
      </c>
      <c r="P88" s="135">
        <f>(N92-N87)/5</f>
        <v>4</v>
      </c>
      <c r="Q88" s="14"/>
      <c r="R88" s="22" t="s">
        <v>69</v>
      </c>
      <c r="S88" s="23">
        <v>-10</v>
      </c>
      <c r="T88" s="14"/>
      <c r="U88" s="14"/>
      <c r="V88" s="3"/>
      <c r="W88" s="16" t="s">
        <v>63</v>
      </c>
      <c r="X88" s="17" t="str">
        <f>IF(Delta!C22=150,143,"0")</f>
        <v>0</v>
      </c>
      <c r="AA88" s="26">
        <v>15</v>
      </c>
      <c r="AB88" s="27">
        <v>985</v>
      </c>
      <c r="AC88" s="26">
        <f>IF(Y93=AA88,AB88,0)</f>
        <v>0</v>
      </c>
    </row>
    <row r="89" spans="1:29" x14ac:dyDescent="0.25">
      <c r="A89" s="3"/>
      <c r="B89" s="3"/>
      <c r="C89" s="3"/>
      <c r="D89" s="3"/>
      <c r="E89" s="3"/>
      <c r="F89" s="3"/>
      <c r="G89" s="3"/>
      <c r="H89" s="3"/>
      <c r="I89" s="3"/>
      <c r="J89" s="14"/>
      <c r="K89" s="14"/>
      <c r="L89" s="14"/>
      <c r="M89" s="14">
        <v>27</v>
      </c>
      <c r="N89" s="28">
        <f>N88+P88</f>
        <v>1021</v>
      </c>
      <c r="O89" s="14">
        <f>IF(K82=M89,N89,0)</f>
        <v>0</v>
      </c>
      <c r="P89" s="135"/>
      <c r="Q89" s="14"/>
      <c r="R89" s="14"/>
      <c r="S89" s="18" t="e">
        <f>SUM(S83:S88)</f>
        <v>#DIV/0!</v>
      </c>
      <c r="T89" s="14"/>
      <c r="U89" s="14"/>
      <c r="V89" s="3"/>
      <c r="W89" s="17" t="s">
        <v>64</v>
      </c>
      <c r="X89" s="17">
        <f>IF(Delta!C22=200,190,"0")</f>
        <v>190</v>
      </c>
      <c r="AA89" s="26">
        <v>16</v>
      </c>
      <c r="AB89" s="26">
        <v>989.4</v>
      </c>
      <c r="AC89" s="26">
        <f>IF(Y93=AA89,AB89,0)</f>
        <v>0</v>
      </c>
    </row>
    <row r="90" spans="1:29" x14ac:dyDescent="0.25">
      <c r="A90" s="3"/>
      <c r="B90" s="3"/>
      <c r="C90" s="3"/>
      <c r="D90" s="3"/>
      <c r="E90" s="3"/>
      <c r="F90" s="3"/>
      <c r="G90" s="3"/>
      <c r="H90" s="3"/>
      <c r="I90" s="3"/>
      <c r="J90" s="14"/>
      <c r="K90" s="14"/>
      <c r="L90" s="14"/>
      <c r="M90" s="14">
        <v>28</v>
      </c>
      <c r="N90" s="28">
        <f>N89+P88</f>
        <v>1025</v>
      </c>
      <c r="O90" s="14">
        <f>IF(K82=M90,N90,0)</f>
        <v>0</v>
      </c>
      <c r="P90" s="135"/>
      <c r="Q90" s="14"/>
      <c r="R90" s="14"/>
      <c r="S90" s="14"/>
      <c r="T90" s="14"/>
      <c r="U90" s="14"/>
      <c r="V90" s="3"/>
      <c r="W90" s="17" t="s">
        <v>65</v>
      </c>
      <c r="X90" s="17" t="str">
        <f>IF(Delta!C22=300,290,"0")</f>
        <v>0</v>
      </c>
      <c r="AA90" s="26">
        <v>17</v>
      </c>
      <c r="AB90" s="26">
        <v>993.8</v>
      </c>
      <c r="AC90" s="26">
        <f>IF(Y93=AA90,AB90,0)</f>
        <v>0</v>
      </c>
    </row>
    <row r="91" spans="1:29" x14ac:dyDescent="0.25">
      <c r="A91" s="3"/>
      <c r="B91" s="3"/>
      <c r="C91" s="3"/>
      <c r="D91" s="3"/>
      <c r="E91" s="3"/>
      <c r="F91" s="3"/>
      <c r="G91" s="3"/>
      <c r="H91" s="3"/>
      <c r="I91" s="3"/>
      <c r="J91" s="14" t="s">
        <v>52</v>
      </c>
      <c r="K91" s="14">
        <v>200</v>
      </c>
      <c r="L91" s="14"/>
      <c r="M91" s="14">
        <v>29</v>
      </c>
      <c r="N91" s="28">
        <f>N90+P88</f>
        <v>1029</v>
      </c>
      <c r="O91" s="14">
        <f>IF(K82=M91,N91,0)</f>
        <v>0</v>
      </c>
      <c r="P91" s="135"/>
      <c r="Q91" s="14"/>
      <c r="R91" s="14"/>
      <c r="S91" s="14"/>
      <c r="T91" s="14"/>
      <c r="U91" s="14"/>
      <c r="V91" s="3"/>
      <c r="W91" s="3" t="s">
        <v>66</v>
      </c>
      <c r="X91" s="3">
        <f>SUM(X87:X90)</f>
        <v>190</v>
      </c>
      <c r="AA91" s="26">
        <v>18</v>
      </c>
      <c r="AB91" s="26">
        <v>998.2</v>
      </c>
      <c r="AC91" s="26">
        <f>IF(Y93=AA91,AB91,0)</f>
        <v>0</v>
      </c>
    </row>
    <row r="92" spans="1:29" x14ac:dyDescent="0.25">
      <c r="A92" s="3"/>
      <c r="B92" s="3"/>
      <c r="C92" s="3"/>
      <c r="D92" s="3"/>
      <c r="E92" s="3"/>
      <c r="F92" s="3"/>
      <c r="G92" s="3"/>
      <c r="H92" s="3"/>
      <c r="I92" s="3"/>
      <c r="J92" s="14" t="s">
        <v>53</v>
      </c>
      <c r="K92" s="14">
        <f>Delta!C22</f>
        <v>200</v>
      </c>
      <c r="L92" s="14"/>
      <c r="M92" s="14">
        <v>30</v>
      </c>
      <c r="N92" s="4">
        <v>1033</v>
      </c>
      <c r="O92" s="14">
        <f>IF(K82=M92,N92,0)</f>
        <v>0</v>
      </c>
      <c r="P92" s="14"/>
      <c r="Q92" s="14"/>
      <c r="R92" s="14"/>
      <c r="S92" s="14"/>
      <c r="T92" s="14"/>
      <c r="U92" s="14"/>
      <c r="V92" s="3"/>
      <c r="W92" s="3"/>
      <c r="X92" s="3"/>
      <c r="AA92" s="26">
        <v>19</v>
      </c>
      <c r="AB92" s="26">
        <v>1002.6</v>
      </c>
      <c r="AC92" s="26">
        <f>IF(Y93=AA92,AB92,0)</f>
        <v>0</v>
      </c>
    </row>
    <row r="93" spans="1:29" x14ac:dyDescent="0.25">
      <c r="A93" s="3"/>
      <c r="B93" s="3"/>
      <c r="C93" s="3"/>
      <c r="D93" s="3"/>
      <c r="E93" s="3"/>
      <c r="F93" s="3"/>
      <c r="G93" s="3"/>
      <c r="H93" s="3"/>
      <c r="I93" s="3"/>
      <c r="J93" s="14" t="s">
        <v>54</v>
      </c>
      <c r="K93" s="14">
        <f>K92-K91</f>
        <v>0</v>
      </c>
      <c r="L93" s="14"/>
      <c r="M93" s="14">
        <v>31</v>
      </c>
      <c r="N93" s="28">
        <f>N92+P93</f>
        <v>1036.2</v>
      </c>
      <c r="O93" s="14">
        <f>IF(K82=M93,N93,0)</f>
        <v>0</v>
      </c>
      <c r="P93" s="135">
        <f>(N97-N92)/5</f>
        <v>3.2</v>
      </c>
      <c r="Q93" s="14"/>
      <c r="R93" s="14"/>
      <c r="S93" s="14"/>
      <c r="T93" s="14"/>
      <c r="U93" s="14"/>
      <c r="V93" s="3"/>
      <c r="W93" s="3"/>
      <c r="X93" s="3"/>
      <c r="AA93" s="26">
        <v>20</v>
      </c>
      <c r="AB93" s="26">
        <v>1007</v>
      </c>
      <c r="AC93" s="26">
        <f>IF(Y93=AA93,AB93,0)</f>
        <v>0</v>
      </c>
    </row>
    <row r="94" spans="1:29" x14ac:dyDescent="0.25">
      <c r="A94" s="3"/>
      <c r="B94" s="3"/>
      <c r="C94" s="3"/>
      <c r="D94" s="3"/>
      <c r="E94" s="3"/>
      <c r="F94" s="3"/>
      <c r="G94" s="3"/>
      <c r="H94" s="3"/>
      <c r="I94" s="3"/>
      <c r="J94" s="14"/>
      <c r="K94" s="14"/>
      <c r="L94" s="14"/>
      <c r="M94" s="14">
        <v>32</v>
      </c>
      <c r="N94" s="28">
        <f>N93+P93</f>
        <v>1039.4000000000001</v>
      </c>
      <c r="O94" s="14">
        <f>IF(K82=M94,N94,0)</f>
        <v>0</v>
      </c>
      <c r="P94" s="135"/>
      <c r="Q94" s="14"/>
      <c r="R94" s="14"/>
      <c r="S94" s="14"/>
      <c r="T94" s="14"/>
      <c r="U94" s="14"/>
      <c r="V94" s="3"/>
      <c r="W94" s="3"/>
      <c r="X94" s="3"/>
      <c r="AA94" s="26">
        <v>21</v>
      </c>
      <c r="AB94" s="26">
        <v>1011.2</v>
      </c>
      <c r="AC94" s="26">
        <f>IF(Y93=AA94,AB94,0)</f>
        <v>0</v>
      </c>
    </row>
    <row r="95" spans="1:29" x14ac:dyDescent="0.25">
      <c r="A95" s="3"/>
      <c r="B95" s="3"/>
      <c r="C95" s="3"/>
      <c r="D95" s="3"/>
      <c r="E95" s="3"/>
      <c r="F95" s="3"/>
      <c r="G95" s="3"/>
      <c r="H95" s="3"/>
      <c r="I95" s="3"/>
      <c r="J95" s="14"/>
      <c r="K95" s="14"/>
      <c r="L95" s="14"/>
      <c r="M95" s="14">
        <v>33</v>
      </c>
      <c r="N95" s="28">
        <f>N94+P93</f>
        <v>1042.6000000000001</v>
      </c>
      <c r="O95" s="14">
        <f>IF(K82=M95,N95,0)</f>
        <v>0</v>
      </c>
      <c r="P95" s="135"/>
      <c r="Q95" s="14"/>
      <c r="R95" s="14"/>
      <c r="S95" s="14"/>
      <c r="T95" s="14"/>
      <c r="U95" s="14"/>
      <c r="V95" s="3"/>
      <c r="W95" s="3"/>
      <c r="X95" s="3"/>
      <c r="AA95" s="26">
        <v>22</v>
      </c>
      <c r="AB95" s="26">
        <v>1015.4</v>
      </c>
      <c r="AC95" s="26">
        <f>IF(Y93=AA95,AB95,0)</f>
        <v>0</v>
      </c>
    </row>
    <row r="96" spans="1:29" x14ac:dyDescent="0.25">
      <c r="A96" s="3"/>
      <c r="B96" s="3"/>
      <c r="C96" s="3"/>
      <c r="D96" s="3"/>
      <c r="E96" s="3"/>
      <c r="F96" s="3"/>
      <c r="G96" s="3"/>
      <c r="H96" s="3"/>
      <c r="I96" s="3"/>
      <c r="J96" s="14"/>
      <c r="K96" s="14"/>
      <c r="L96" s="14"/>
      <c r="M96" s="14">
        <v>34</v>
      </c>
      <c r="N96" s="28">
        <f>N95+P93</f>
        <v>1045.8000000000002</v>
      </c>
      <c r="O96" s="14">
        <f>IF(K82=M96,N96,0)</f>
        <v>0</v>
      </c>
      <c r="P96" s="135"/>
      <c r="Q96" s="14"/>
      <c r="R96" s="14"/>
      <c r="S96" s="14"/>
      <c r="T96" s="14"/>
      <c r="U96" s="14"/>
      <c r="V96" s="3"/>
      <c r="W96" s="3"/>
      <c r="X96" s="3"/>
      <c r="AA96" s="26">
        <v>23</v>
      </c>
      <c r="AB96" s="26">
        <v>1019.6</v>
      </c>
      <c r="AC96" s="26">
        <f>IF(Y93=AA96,AB96,0)</f>
        <v>0</v>
      </c>
    </row>
    <row r="97" spans="1:29" x14ac:dyDescent="0.25">
      <c r="J97" s="14"/>
      <c r="K97" s="14"/>
      <c r="L97" s="14"/>
      <c r="M97" s="14">
        <v>35</v>
      </c>
      <c r="N97" s="4">
        <v>1049</v>
      </c>
      <c r="O97" s="14">
        <f>IF(K82=M97,N97,0)</f>
        <v>0</v>
      </c>
      <c r="P97" s="14"/>
      <c r="Q97" s="14"/>
      <c r="R97" s="14"/>
      <c r="S97" s="14"/>
      <c r="T97" s="14"/>
      <c r="U97" s="14"/>
      <c r="V97" s="3"/>
      <c r="W97" s="3"/>
      <c r="X97" s="3"/>
      <c r="AA97" s="26">
        <v>24</v>
      </c>
      <c r="AB97" s="26">
        <v>1023.8</v>
      </c>
      <c r="AC97" s="26">
        <f>IF(Y93=AA97,AB97,0)</f>
        <v>0</v>
      </c>
    </row>
    <row r="98" spans="1:29" x14ac:dyDescent="0.25">
      <c r="A98" s="3"/>
      <c r="B98" s="3"/>
      <c r="C98" s="3"/>
      <c r="D98" s="3"/>
      <c r="E98" s="3"/>
      <c r="F98" s="3"/>
      <c r="G98" s="3"/>
      <c r="H98" s="3"/>
      <c r="I98" s="3"/>
      <c r="J98" s="14"/>
      <c r="K98" s="14"/>
      <c r="L98" s="14"/>
      <c r="M98" s="14">
        <v>36</v>
      </c>
      <c r="N98" s="14">
        <f>N97+P98</f>
        <v>1051.2</v>
      </c>
      <c r="O98" s="14">
        <f>IF(K82=M98,N98,0)</f>
        <v>0</v>
      </c>
      <c r="P98" s="132">
        <f>(N102-N97)/5</f>
        <v>2.2000000000000002</v>
      </c>
      <c r="Q98" s="14"/>
      <c r="R98" s="14"/>
      <c r="S98" s="14"/>
      <c r="T98" s="14"/>
      <c r="U98" s="14"/>
      <c r="V98" s="3"/>
      <c r="W98" s="3"/>
      <c r="X98" s="3"/>
      <c r="AA98" s="26">
        <v>25</v>
      </c>
      <c r="AB98" s="26">
        <v>1028</v>
      </c>
      <c r="AC98" s="26">
        <f>IF(Y93=AA98,AB98,0)</f>
        <v>0</v>
      </c>
    </row>
    <row r="99" spans="1:29" x14ac:dyDescent="0.25">
      <c r="A99" s="3"/>
      <c r="B99" s="3"/>
      <c r="C99" s="3"/>
      <c r="D99" s="3"/>
      <c r="E99" s="3"/>
      <c r="F99" s="3"/>
      <c r="G99" s="3"/>
      <c r="H99" s="3"/>
      <c r="I99" s="3"/>
      <c r="J99" s="14"/>
      <c r="K99" s="14"/>
      <c r="L99" s="14"/>
      <c r="M99" s="14">
        <v>37</v>
      </c>
      <c r="N99" s="14">
        <f>N98+P98</f>
        <v>1053.4000000000001</v>
      </c>
      <c r="O99" s="14">
        <f>IF(K82=M99,N99,0)</f>
        <v>0</v>
      </c>
      <c r="P99" s="132"/>
      <c r="Q99" s="14"/>
      <c r="R99" s="14"/>
      <c r="S99" s="14"/>
      <c r="T99" s="14"/>
      <c r="U99" s="14"/>
      <c r="V99" s="3"/>
      <c r="W99" s="3"/>
      <c r="X99" s="3"/>
      <c r="AA99" s="26">
        <v>26</v>
      </c>
      <c r="AB99" s="26">
        <v>1030.5999999999999</v>
      </c>
      <c r="AC99" s="26">
        <f>IF(Y93=AA99,AB99,0)</f>
        <v>0</v>
      </c>
    </row>
    <row r="100" spans="1:29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14"/>
      <c r="K100" s="14"/>
      <c r="L100" s="14"/>
      <c r="M100" s="14">
        <v>38</v>
      </c>
      <c r="N100" s="14">
        <f>N99+P98</f>
        <v>1055.6000000000001</v>
      </c>
      <c r="O100" s="14">
        <f>IF(K82=M100,N100,0)</f>
        <v>0</v>
      </c>
      <c r="P100" s="132"/>
      <c r="Q100" s="14"/>
      <c r="R100" s="14"/>
      <c r="S100" s="14"/>
      <c r="T100" s="14"/>
      <c r="U100" s="14"/>
      <c r="V100" s="3"/>
      <c r="W100" s="3"/>
      <c r="X100" s="3"/>
      <c r="AA100" s="26">
        <v>27</v>
      </c>
      <c r="AB100" s="26">
        <v>1033.2</v>
      </c>
      <c r="AC100" s="26">
        <f>IF(Y93=AA100,AB100,0)</f>
        <v>0</v>
      </c>
    </row>
    <row r="101" spans="1:29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14"/>
      <c r="K101" s="14"/>
      <c r="L101" s="14"/>
      <c r="M101" s="14">
        <v>39</v>
      </c>
      <c r="N101" s="14">
        <f>N100+P98</f>
        <v>1057.8000000000002</v>
      </c>
      <c r="O101" s="14">
        <f>IF(K82=M101,N101,0)</f>
        <v>0</v>
      </c>
      <c r="P101" s="132"/>
      <c r="Q101" s="3"/>
      <c r="R101" s="3"/>
      <c r="S101" s="3"/>
      <c r="T101" s="3"/>
      <c r="U101" s="3"/>
      <c r="V101" s="3"/>
      <c r="W101" s="3"/>
      <c r="X101" s="3"/>
      <c r="AA101" s="26">
        <v>28</v>
      </c>
      <c r="AB101" s="26">
        <v>1035.8</v>
      </c>
      <c r="AC101" s="26">
        <f>IF(Y93=AA101,AB101,0)</f>
        <v>0</v>
      </c>
    </row>
    <row r="102" spans="1:29" x14ac:dyDescent="0.25">
      <c r="A102" s="139" t="s">
        <v>76</v>
      </c>
      <c r="B102" s="139"/>
      <c r="C102" s="139"/>
      <c r="D102" s="139"/>
      <c r="E102" s="78"/>
      <c r="F102" s="3"/>
      <c r="G102" s="3"/>
      <c r="H102" s="3"/>
      <c r="I102" s="3"/>
      <c r="J102" s="14"/>
      <c r="K102" s="14"/>
      <c r="L102" s="14"/>
      <c r="M102" s="14">
        <v>40</v>
      </c>
      <c r="N102" s="4">
        <v>1060</v>
      </c>
      <c r="O102" s="14">
        <f>IF(K82=M102,N102,0)</f>
        <v>0</v>
      </c>
      <c r="P102" s="14"/>
      <c r="Q102" s="3"/>
      <c r="R102" s="3"/>
      <c r="S102" s="3"/>
      <c r="T102" s="3"/>
      <c r="U102" s="3"/>
      <c r="V102" s="3"/>
      <c r="W102" s="3"/>
      <c r="X102" s="3"/>
      <c r="AA102" s="26">
        <v>29</v>
      </c>
      <c r="AB102" s="26">
        <v>1038.4000000000001</v>
      </c>
      <c r="AC102" s="26">
        <f>IF(Y93=AA102,AB102,0)</f>
        <v>0</v>
      </c>
    </row>
    <row r="103" spans="1:29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14"/>
      <c r="K103" s="14"/>
      <c r="L103" s="14"/>
      <c r="M103" s="14">
        <v>41</v>
      </c>
      <c r="N103" s="14">
        <f>N102+P103</f>
        <v>1067.2</v>
      </c>
      <c r="O103" s="14">
        <f>IF(K107=M103,N103,0)</f>
        <v>0</v>
      </c>
      <c r="P103" s="132">
        <f>(N107-N102)/5</f>
        <v>7.2</v>
      </c>
      <c r="Q103" s="3"/>
      <c r="R103" s="3"/>
      <c r="S103" s="3"/>
      <c r="T103" s="3"/>
      <c r="U103" s="3"/>
      <c r="V103" s="3"/>
      <c r="W103" s="3"/>
      <c r="X103" s="3"/>
      <c r="AA103" s="26">
        <v>30</v>
      </c>
      <c r="AB103" s="26">
        <v>1041</v>
      </c>
      <c r="AC103" s="26">
        <f>IF(Y93=AA103,AB103,0)</f>
        <v>0</v>
      </c>
    </row>
    <row r="104" spans="1:29" x14ac:dyDescent="0.25">
      <c r="A104" s="3" t="s">
        <v>36</v>
      </c>
      <c r="B104" s="138" t="s">
        <v>77</v>
      </c>
      <c r="C104" s="138"/>
      <c r="D104" s="138"/>
      <c r="E104" s="138"/>
      <c r="F104" s="138"/>
      <c r="G104" s="76"/>
      <c r="H104" s="3"/>
      <c r="I104" s="3"/>
      <c r="J104" s="14"/>
      <c r="K104" s="14"/>
      <c r="L104" s="14"/>
      <c r="M104" s="14">
        <v>42</v>
      </c>
      <c r="N104" s="14">
        <f>N103+P103</f>
        <v>1074.4000000000001</v>
      </c>
      <c r="O104" s="14">
        <f>IF(K82=M104,N104,0)</f>
        <v>0</v>
      </c>
      <c r="P104" s="132"/>
      <c r="Q104" s="3"/>
      <c r="R104" s="3"/>
      <c r="S104" s="3"/>
      <c r="T104" s="3"/>
      <c r="U104" s="3"/>
      <c r="V104" s="3"/>
      <c r="W104" s="3"/>
      <c r="X104" s="3"/>
      <c r="AA104" s="26">
        <v>31</v>
      </c>
      <c r="AB104" s="26">
        <v>1043.4000000000001</v>
      </c>
      <c r="AC104" s="26">
        <f>IF(Y93=AA104,AB104,0)</f>
        <v>0</v>
      </c>
    </row>
    <row r="105" spans="1:29" x14ac:dyDescent="0.25">
      <c r="A105" s="3" t="s">
        <v>36</v>
      </c>
      <c r="B105" s="138" t="s">
        <v>78</v>
      </c>
      <c r="C105" s="138"/>
      <c r="D105" s="138"/>
      <c r="E105" s="138"/>
      <c r="F105" s="138"/>
      <c r="G105" s="138"/>
      <c r="H105" s="3"/>
      <c r="I105" s="3"/>
      <c r="J105" s="14"/>
      <c r="K105" s="14"/>
      <c r="L105" s="14"/>
      <c r="M105" s="14">
        <v>43</v>
      </c>
      <c r="N105" s="14">
        <f>N104+P103</f>
        <v>1081.6000000000001</v>
      </c>
      <c r="O105" s="14">
        <f>IF(K82=M105,N105,0)</f>
        <v>0</v>
      </c>
      <c r="P105" s="132"/>
      <c r="Q105" s="3"/>
      <c r="R105" s="3"/>
      <c r="S105" s="3"/>
      <c r="T105" s="3"/>
      <c r="U105" s="3"/>
      <c r="V105" s="3"/>
      <c r="W105" s="3"/>
      <c r="X105" s="3"/>
      <c r="AA105" s="26">
        <v>32</v>
      </c>
      <c r="AB105" s="26">
        <v>1045.8</v>
      </c>
      <c r="AC105" s="26">
        <f>IF(Y93=AA105,AB105,0)</f>
        <v>0</v>
      </c>
    </row>
    <row r="106" spans="1:29" x14ac:dyDescent="0.25">
      <c r="A106" s="3" t="s">
        <v>31</v>
      </c>
      <c r="B106" s="138" t="s">
        <v>79</v>
      </c>
      <c r="C106" s="138"/>
      <c r="D106" s="138"/>
      <c r="E106" s="138"/>
      <c r="F106" s="138"/>
      <c r="G106" s="138"/>
      <c r="H106" s="3"/>
      <c r="I106" s="3"/>
      <c r="J106" s="14"/>
      <c r="K106" s="14"/>
      <c r="L106" s="14"/>
      <c r="M106" s="14">
        <v>44</v>
      </c>
      <c r="N106" s="30">
        <f>N105+P103</f>
        <v>1088.8000000000002</v>
      </c>
      <c r="O106" s="14">
        <f>IF(K82=M106,N106,0)</f>
        <v>0</v>
      </c>
      <c r="P106" s="132"/>
      <c r="Q106" s="3"/>
      <c r="R106" s="3"/>
      <c r="S106" s="3"/>
      <c r="T106" s="3"/>
      <c r="U106" s="3"/>
      <c r="V106" s="3"/>
      <c r="W106" s="3"/>
      <c r="X106" s="3"/>
      <c r="AA106" s="26">
        <v>33</v>
      </c>
      <c r="AB106" s="26">
        <v>1048.2</v>
      </c>
      <c r="AC106" s="26">
        <f>IF(Y93=AA106,AB106,0)</f>
        <v>0</v>
      </c>
    </row>
    <row r="107" spans="1:29" x14ac:dyDescent="0.25">
      <c r="A107" s="3" t="s">
        <v>31</v>
      </c>
      <c r="B107" s="138" t="s">
        <v>80</v>
      </c>
      <c r="C107" s="138"/>
      <c r="D107" s="138"/>
      <c r="E107" s="138"/>
      <c r="F107" s="138"/>
      <c r="G107" s="138"/>
      <c r="H107" s="3"/>
      <c r="I107" s="3"/>
      <c r="J107" s="14"/>
      <c r="K107" s="14"/>
      <c r="L107" s="14"/>
      <c r="M107" s="14">
        <v>45</v>
      </c>
      <c r="N107" s="4">
        <v>1096</v>
      </c>
      <c r="O107" s="14">
        <f>IF(K82=M107,N107,0)</f>
        <v>0</v>
      </c>
      <c r="P107" s="14"/>
      <c r="Q107" s="3"/>
      <c r="R107" s="3"/>
      <c r="S107" s="3"/>
      <c r="T107" s="3"/>
      <c r="U107" s="3"/>
      <c r="V107" s="3"/>
      <c r="W107" s="3"/>
      <c r="X107" s="3"/>
      <c r="AA107" s="26">
        <v>34</v>
      </c>
      <c r="AB107" s="26">
        <v>1050.5999999999999</v>
      </c>
      <c r="AC107" s="26">
        <f>IF(Y93=AA107,AB107,0)</f>
        <v>0</v>
      </c>
    </row>
    <row r="108" spans="1:29" x14ac:dyDescent="0.25">
      <c r="A108" s="3" t="s">
        <v>31</v>
      </c>
      <c r="B108" s="138" t="s">
        <v>81</v>
      </c>
      <c r="C108" s="138"/>
      <c r="D108" s="138"/>
      <c r="E108" s="138"/>
      <c r="F108" s="138"/>
      <c r="G108" s="138"/>
      <c r="H108" s="3"/>
      <c r="I108" s="3"/>
      <c r="J108" s="14"/>
      <c r="K108" s="14"/>
      <c r="L108" s="14"/>
      <c r="M108" s="14"/>
      <c r="N108" s="14"/>
      <c r="O108" s="14"/>
      <c r="P108" s="14"/>
      <c r="Q108" s="3"/>
      <c r="R108" s="3"/>
      <c r="S108" s="3"/>
      <c r="T108" s="3"/>
      <c r="U108" s="3"/>
      <c r="V108" s="3"/>
      <c r="W108" s="3"/>
      <c r="X108" s="3"/>
      <c r="AA108" s="26">
        <v>35</v>
      </c>
      <c r="AB108" s="26">
        <v>1053</v>
      </c>
      <c r="AC108" s="26">
        <f>IF(Y93=AA108,AB108,0)</f>
        <v>0</v>
      </c>
    </row>
    <row r="109" spans="1:29" x14ac:dyDescent="0.25">
      <c r="A109" s="3" t="s">
        <v>31</v>
      </c>
      <c r="B109" s="138" t="s">
        <v>82</v>
      </c>
      <c r="C109" s="138"/>
      <c r="D109" s="138"/>
      <c r="E109" s="138"/>
      <c r="F109" s="138"/>
      <c r="G109" s="138"/>
      <c r="H109" s="3"/>
      <c r="I109" s="3"/>
      <c r="J109" s="14"/>
      <c r="K109" s="14"/>
      <c r="L109" s="14"/>
      <c r="M109" s="14"/>
      <c r="N109" s="14" t="s">
        <v>50</v>
      </c>
      <c r="O109" s="14">
        <f>K80</f>
        <v>-150</v>
      </c>
      <c r="P109" s="14"/>
      <c r="Q109" s="3"/>
      <c r="R109" s="3"/>
      <c r="S109" s="3"/>
      <c r="T109" s="3"/>
      <c r="U109" s="3"/>
      <c r="V109" s="3"/>
      <c r="W109" s="3"/>
      <c r="X109" s="3"/>
      <c r="AA109" s="26">
        <v>36</v>
      </c>
      <c r="AB109" s="26">
        <v>1055.4000000000001</v>
      </c>
      <c r="AC109" s="26">
        <f>IF(Y93=AA109,AB109,0)</f>
        <v>0</v>
      </c>
    </row>
    <row r="110" spans="1:29" x14ac:dyDescent="0.25">
      <c r="A110" s="3" t="s">
        <v>159</v>
      </c>
      <c r="B110" s="138" t="s">
        <v>160</v>
      </c>
      <c r="C110" s="138"/>
      <c r="D110" s="138"/>
      <c r="E110" s="138"/>
      <c r="F110" s="138"/>
      <c r="G110" s="138"/>
      <c r="H110" s="3"/>
      <c r="I110" s="3"/>
      <c r="J110" s="14"/>
      <c r="K110" s="14"/>
      <c r="L110" s="14"/>
      <c r="M110" s="14"/>
      <c r="N110" s="14" t="s">
        <v>51</v>
      </c>
      <c r="O110" s="18" t="e">
        <f>K86</f>
        <v>#DIV/0!</v>
      </c>
      <c r="P110" s="14"/>
      <c r="Q110" s="3"/>
      <c r="R110" s="3"/>
      <c r="S110" s="3"/>
      <c r="T110" s="3"/>
      <c r="U110" s="3"/>
      <c r="V110" s="3"/>
      <c r="W110" s="3"/>
      <c r="X110" s="3"/>
      <c r="AA110" s="26">
        <v>37</v>
      </c>
      <c r="AB110" s="26">
        <v>1057.8</v>
      </c>
      <c r="AC110" s="26">
        <f>IF(Y93=AA110,AB110,0)</f>
        <v>0</v>
      </c>
    </row>
    <row r="111" spans="1:29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14"/>
      <c r="K111" s="14"/>
      <c r="L111" s="14"/>
      <c r="M111" s="14"/>
      <c r="N111" s="14" t="s">
        <v>55</v>
      </c>
      <c r="O111" s="14">
        <f>K93</f>
        <v>0</v>
      </c>
      <c r="P111" s="14"/>
      <c r="Q111" s="3"/>
      <c r="R111" s="3"/>
      <c r="S111" s="3"/>
      <c r="T111" s="3"/>
      <c r="U111" s="3"/>
      <c r="V111" s="3"/>
      <c r="W111" s="3"/>
      <c r="X111" s="3"/>
      <c r="AA111" s="26">
        <v>38</v>
      </c>
      <c r="AB111" s="26">
        <v>1060.2</v>
      </c>
      <c r="AC111" s="26">
        <f>IF(Y93=AA111,AB111,0)</f>
        <v>0</v>
      </c>
    </row>
    <row r="112" spans="1:29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14"/>
      <c r="K112" s="14"/>
      <c r="L112" s="14"/>
      <c r="M112" s="14"/>
      <c r="N112" s="14"/>
      <c r="O112" s="14"/>
      <c r="P112" s="14"/>
      <c r="Q112" s="3"/>
      <c r="R112" s="3"/>
      <c r="S112" s="3"/>
      <c r="T112" s="3"/>
      <c r="U112" s="3"/>
      <c r="V112" s="3"/>
      <c r="W112" s="3"/>
      <c r="X112" s="3"/>
      <c r="AA112" s="26">
        <v>39</v>
      </c>
      <c r="AB112" s="26">
        <v>1062.5999999999999</v>
      </c>
      <c r="AC112" s="26">
        <f>IF(Y93=AA112,AB112,0)</f>
        <v>0</v>
      </c>
    </row>
    <row r="113" spans="1:2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14"/>
      <c r="M113" s="14"/>
      <c r="N113" s="14"/>
      <c r="O113" s="14"/>
      <c r="P113" s="14"/>
      <c r="Q113" s="3"/>
      <c r="R113" s="3"/>
      <c r="S113" s="3"/>
      <c r="T113" s="3"/>
      <c r="U113" s="3"/>
      <c r="V113" s="3"/>
      <c r="W113" s="3"/>
      <c r="X113" s="3"/>
      <c r="AA113" s="26">
        <v>40</v>
      </c>
      <c r="AB113" s="26">
        <v>1065</v>
      </c>
      <c r="AC113" s="26">
        <f>IF(Y93=AA113,AB113,0)</f>
        <v>0</v>
      </c>
    </row>
    <row r="114" spans="1:2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14"/>
      <c r="M114" s="14"/>
      <c r="N114" s="14"/>
      <c r="O114" s="14"/>
      <c r="P114" s="14"/>
      <c r="Q114" s="3"/>
      <c r="R114" s="3"/>
      <c r="S114" s="3"/>
      <c r="T114" s="3"/>
      <c r="U114" s="3"/>
      <c r="V114" s="3"/>
      <c r="W114" s="3"/>
      <c r="X114" s="3"/>
      <c r="AA114" s="26">
        <v>41</v>
      </c>
      <c r="AB114" s="26">
        <v>1071.8</v>
      </c>
      <c r="AC114" s="26">
        <f>IF(Y118=AA114,AB114,0)</f>
        <v>0</v>
      </c>
    </row>
    <row r="115" spans="1:2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14"/>
      <c r="M115" s="14"/>
      <c r="N115" s="14" t="s">
        <v>49</v>
      </c>
      <c r="O115" s="14" t="e">
        <f>SUM(O77:O111)</f>
        <v>#DIV/0!</v>
      </c>
      <c r="P115" s="14"/>
      <c r="Q115" s="3"/>
      <c r="R115" s="3"/>
      <c r="S115" s="3"/>
      <c r="T115" s="3"/>
      <c r="U115" s="3"/>
      <c r="V115" s="3"/>
      <c r="W115" s="3"/>
      <c r="X115" s="3"/>
      <c r="AA115" s="26">
        <v>42</v>
      </c>
      <c r="AB115" s="26">
        <v>1078.5999999999999</v>
      </c>
      <c r="AC115" s="26">
        <f>IF(Y93=AA115,AB115,0)</f>
        <v>0</v>
      </c>
    </row>
    <row r="116" spans="1:2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14"/>
      <c r="M116" s="14"/>
      <c r="N116" s="14"/>
      <c r="O116" s="14"/>
      <c r="P116" s="14"/>
      <c r="Q116" s="3"/>
      <c r="R116" s="3"/>
      <c r="S116" s="3"/>
      <c r="T116" s="3"/>
      <c r="U116" s="3"/>
      <c r="V116" s="3"/>
      <c r="W116" s="3"/>
      <c r="X116" s="3"/>
      <c r="AA116" s="26">
        <v>43</v>
      </c>
      <c r="AB116" s="26">
        <v>1085.4000000000001</v>
      </c>
      <c r="AC116" s="26">
        <f>IF(Y93=AA116,AB116,0)</f>
        <v>0</v>
      </c>
    </row>
    <row r="117" spans="1:2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AA117" s="26">
        <v>44</v>
      </c>
      <c r="AB117" s="26" t="s">
        <v>42</v>
      </c>
      <c r="AC117" s="26">
        <f>IF(Y93=AA117,AB117,0)</f>
        <v>0</v>
      </c>
    </row>
    <row r="118" spans="1:2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AA118" s="26">
        <v>45</v>
      </c>
      <c r="AB118" s="26">
        <v>1099</v>
      </c>
      <c r="AC118" s="26">
        <f>IF(Y93=AA118,AB118,0)</f>
        <v>0</v>
      </c>
    </row>
    <row r="119" spans="1:29" x14ac:dyDescent="0.25">
      <c r="A119" s="3"/>
      <c r="B119" s="3" t="s">
        <v>85</v>
      </c>
      <c r="C119" s="3"/>
      <c r="D119" s="3"/>
      <c r="E119" s="3"/>
      <c r="F119" s="3"/>
      <c r="G119" s="3"/>
      <c r="H119" s="3"/>
      <c r="I119" s="3"/>
      <c r="J119" s="3"/>
      <c r="K119" s="3"/>
    </row>
    <row r="120" spans="1:29" x14ac:dyDescent="0.25">
      <c r="A120" s="3" t="s">
        <v>2</v>
      </c>
      <c r="C120" s="3">
        <f>'Omega-F'!C12</f>
        <v>800</v>
      </c>
      <c r="D120" s="3"/>
      <c r="E120" s="3"/>
      <c r="F120" s="3"/>
      <c r="G120" s="3"/>
      <c r="H120" s="3"/>
      <c r="I120" s="3"/>
      <c r="J120" s="3"/>
      <c r="K120" s="3"/>
    </row>
    <row r="121" spans="1:2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29" x14ac:dyDescent="0.25">
      <c r="A122" s="2">
        <v>700</v>
      </c>
      <c r="B122" s="2">
        <v>150</v>
      </c>
      <c r="C122" s="79">
        <f>IF(AND('Omega-F'!C13=700,'Omega-F'!C30=150),1080,0)</f>
        <v>0</v>
      </c>
      <c r="D122" s="3"/>
      <c r="H122" s="3"/>
      <c r="I122" s="3"/>
      <c r="J122" s="3"/>
      <c r="K122" s="3"/>
      <c r="L122" s="126" t="s">
        <v>119</v>
      </c>
      <c r="M122" s="126"/>
      <c r="N122" s="126"/>
    </row>
    <row r="123" spans="1:29" x14ac:dyDescent="0.25">
      <c r="A123" s="2">
        <v>750</v>
      </c>
      <c r="B123" s="2">
        <v>150</v>
      </c>
      <c r="C123" s="79">
        <f>IF(AND('Omega-F'!C13=750,'Omega-F'!C30=150),1200,0)</f>
        <v>0</v>
      </c>
      <c r="D123" s="3"/>
      <c r="E123" s="3" t="s">
        <v>113</v>
      </c>
      <c r="F123" s="3"/>
      <c r="G123" s="3">
        <f>C120+159</f>
        <v>959</v>
      </c>
      <c r="H123" s="3"/>
      <c r="I123" s="3"/>
      <c r="J123" s="3"/>
      <c r="K123" s="3"/>
      <c r="L123" s="125" t="s">
        <v>2</v>
      </c>
      <c r="M123" s="125"/>
      <c r="N123">
        <v>700</v>
      </c>
    </row>
    <row r="124" spans="1:29" x14ac:dyDescent="0.25">
      <c r="A124">
        <v>800</v>
      </c>
      <c r="B124">
        <v>150</v>
      </c>
      <c r="C124" s="79">
        <f>IF(AND('Omega-F'!C13=800,'Omega-F'!C30=150),1300,0)</f>
        <v>0</v>
      </c>
      <c r="D124" s="3"/>
      <c r="E124" s="3" t="s">
        <v>107</v>
      </c>
      <c r="F124" s="3"/>
      <c r="G124" s="3">
        <f>(IF(C120=700,13,0))</f>
        <v>0</v>
      </c>
      <c r="H124" s="3"/>
      <c r="I124" s="3"/>
      <c r="J124" s="3"/>
      <c r="K124" s="3"/>
      <c r="L124" s="125" t="s">
        <v>114</v>
      </c>
      <c r="M124" s="125"/>
      <c r="N124">
        <v>50</v>
      </c>
    </row>
    <row r="125" spans="1:29" ht="15.75" thickBot="1" x14ac:dyDescent="0.3">
      <c r="A125" s="35">
        <v>850</v>
      </c>
      <c r="B125" s="2">
        <v>150</v>
      </c>
      <c r="C125" s="79">
        <f>IF(AND('Omega-F'!C13=850,'Omega-F'!C30=150),1400,0)</f>
        <v>0</v>
      </c>
      <c r="D125" s="3"/>
      <c r="E125" s="3" t="s">
        <v>112</v>
      </c>
      <c r="G125" s="88">
        <f>P23</f>
        <v>0</v>
      </c>
      <c r="H125" s="3"/>
      <c r="I125" s="3"/>
      <c r="J125" s="3"/>
      <c r="K125" s="3"/>
      <c r="L125" s="125" t="s">
        <v>115</v>
      </c>
      <c r="M125" s="125"/>
      <c r="N125">
        <v>99</v>
      </c>
    </row>
    <row r="126" spans="1:29" x14ac:dyDescent="0.25">
      <c r="A126" s="35">
        <v>900</v>
      </c>
      <c r="B126" s="2">
        <v>150</v>
      </c>
      <c r="C126" s="79">
        <f>IF(AND('Omega-F'!C13=900,'Omega-F'!C30=150),1500,0)</f>
        <v>0</v>
      </c>
      <c r="F126" s="3" t="s">
        <v>108</v>
      </c>
      <c r="G126" s="3">
        <f>G123+G124+G125</f>
        <v>959</v>
      </c>
      <c r="L126" s="125" t="s">
        <v>37</v>
      </c>
      <c r="M126" s="125"/>
      <c r="N126">
        <v>0</v>
      </c>
    </row>
    <row r="127" spans="1:29" x14ac:dyDescent="0.25">
      <c r="A127" s="80">
        <v>1000</v>
      </c>
      <c r="B127" s="2">
        <v>150</v>
      </c>
      <c r="C127" s="79">
        <f>IF(AND('Omega-F'!C13=1000,'Omega-F'!C30=150),1800,0)</f>
        <v>1800</v>
      </c>
      <c r="L127" s="126" t="s">
        <v>116</v>
      </c>
      <c r="M127" s="126"/>
    </row>
    <row r="128" spans="1:29" x14ac:dyDescent="0.25">
      <c r="A128" s="94">
        <v>1200</v>
      </c>
      <c r="B128" s="94">
        <v>150</v>
      </c>
      <c r="C128" s="79">
        <f>IF(AND('Omega-F'!C13=1200,'Omega-F'!C30=150),2350,0)</f>
        <v>0</v>
      </c>
      <c r="L128" s="126" t="s">
        <v>117</v>
      </c>
      <c r="M128" s="126"/>
      <c r="N128">
        <v>43</v>
      </c>
    </row>
    <row r="129" spans="1:14" x14ac:dyDescent="0.25">
      <c r="A129" s="80">
        <v>1250</v>
      </c>
      <c r="B129" s="2">
        <v>150</v>
      </c>
      <c r="C129" s="79">
        <f>IF(AND('Omega-F'!C13=1250,'Omega-F'!C30=150),2500,0)</f>
        <v>0</v>
      </c>
      <c r="L129" s="126" t="s">
        <v>118</v>
      </c>
      <c r="M129" s="126"/>
      <c r="N129">
        <v>10</v>
      </c>
    </row>
    <row r="130" spans="1:14" x14ac:dyDescent="0.25">
      <c r="A130" s="80">
        <v>700</v>
      </c>
      <c r="B130" s="94">
        <v>200</v>
      </c>
      <c r="C130" s="79">
        <f>IF(AND('Omega-F'!C13=700,'Omega-F'!C30=200),1420,0)</f>
        <v>0</v>
      </c>
      <c r="L130" s="92"/>
      <c r="M130" s="92"/>
    </row>
    <row r="131" spans="1:14" x14ac:dyDescent="0.25">
      <c r="A131" s="80">
        <v>750</v>
      </c>
      <c r="B131" s="2">
        <v>200</v>
      </c>
      <c r="C131" s="79">
        <f>IF(AND('Omega-F'!C13=750,'Omega-F'!C30=200),1500,0)</f>
        <v>0</v>
      </c>
      <c r="M131" t="s">
        <v>18</v>
      </c>
      <c r="N131">
        <f>SUM(N123:N129)</f>
        <v>902</v>
      </c>
    </row>
    <row r="132" spans="1:14" x14ac:dyDescent="0.25">
      <c r="A132" s="95">
        <v>800</v>
      </c>
      <c r="B132" s="94">
        <v>200</v>
      </c>
      <c r="C132" s="79">
        <f>IF(AND('Omega-F'!C13=800,'Omega-F'!C30=200),1680,0)</f>
        <v>0</v>
      </c>
      <c r="L132" s="3"/>
    </row>
    <row r="133" spans="1:14" x14ac:dyDescent="0.25">
      <c r="A133" s="35">
        <v>850</v>
      </c>
      <c r="B133" s="2">
        <v>200</v>
      </c>
      <c r="C133" s="79">
        <f>IF(AND('Omega-F'!C13=850,'Omega-F'!C30=200),1800,0)</f>
        <v>0</v>
      </c>
    </row>
    <row r="134" spans="1:14" x14ac:dyDescent="0.25">
      <c r="A134" s="35">
        <v>900</v>
      </c>
      <c r="B134" s="2">
        <v>200</v>
      </c>
      <c r="C134" s="79">
        <f>IF(AND('Omega-F'!C13=900,'Omega-F'!C30=200),1900,0)</f>
        <v>0</v>
      </c>
    </row>
    <row r="135" spans="1:14" x14ac:dyDescent="0.25">
      <c r="A135" s="80">
        <v>1000</v>
      </c>
      <c r="B135" s="2">
        <v>200</v>
      </c>
      <c r="C135" s="79">
        <f>IF(AND('Omega-F'!C13=1000,'Omega-F'!C30=200),2200,0)</f>
        <v>0</v>
      </c>
    </row>
    <row r="136" spans="1:14" x14ac:dyDescent="0.25">
      <c r="A136" s="95">
        <v>1200</v>
      </c>
      <c r="B136" s="94">
        <v>200</v>
      </c>
      <c r="C136" s="79">
        <f>IF(AND('Omega-F'!C13=1200,'Omega-F'!C30=200),2930,0)</f>
        <v>0</v>
      </c>
    </row>
    <row r="137" spans="1:14" ht="15.75" thickBot="1" x14ac:dyDescent="0.3">
      <c r="A137" s="81">
        <v>1250</v>
      </c>
      <c r="B137" s="38">
        <v>200</v>
      </c>
      <c r="C137" s="82">
        <f>IF(AND('Omega-F'!C13=1250,'Omega-F'!C30=200),3100,0)</f>
        <v>0</v>
      </c>
    </row>
    <row r="138" spans="1:14" x14ac:dyDescent="0.25">
      <c r="A138" t="s">
        <v>89</v>
      </c>
      <c r="C138">
        <f>SUM(C122:C137)</f>
        <v>1800</v>
      </c>
      <c r="E138" t="s">
        <v>94</v>
      </c>
      <c r="F138">
        <f>'Omega-F'!C31</f>
        <v>1400</v>
      </c>
    </row>
    <row r="139" spans="1:14" x14ac:dyDescent="0.25">
      <c r="A139" s="129"/>
      <c r="B139" s="129"/>
      <c r="E139" t="s">
        <v>95</v>
      </c>
      <c r="F139">
        <f>'Omega-F'!C32</f>
        <v>1400</v>
      </c>
    </row>
    <row r="140" spans="1:14" ht="15.75" thickBot="1" x14ac:dyDescent="0.3">
      <c r="E140" t="s">
        <v>103</v>
      </c>
      <c r="F140">
        <f>F145-F138</f>
        <v>481</v>
      </c>
    </row>
    <row r="141" spans="1:14" x14ac:dyDescent="0.25">
      <c r="A141" s="32"/>
      <c r="B141" s="84" t="s">
        <v>73</v>
      </c>
      <c r="C141" s="83">
        <f>IF('Omega-F'!C14="on pillars 60x60",65,0)</f>
        <v>0</v>
      </c>
      <c r="E141" t="s">
        <v>104</v>
      </c>
      <c r="F141">
        <f>F145-F139</f>
        <v>481</v>
      </c>
    </row>
    <row r="142" spans="1:14" ht="15.75" thickBot="1" x14ac:dyDescent="0.3">
      <c r="A142" s="35"/>
      <c r="B142" s="85" t="s">
        <v>74</v>
      </c>
      <c r="C142" s="86">
        <f>IF('Omega-F'!C14="on pillars  80x40",45,0)</f>
        <v>0</v>
      </c>
      <c r="E142" t="s">
        <v>101</v>
      </c>
      <c r="F142" s="87">
        <f>SQRT(F140^2+F141^2)</f>
        <v>680.23672350145875</v>
      </c>
    </row>
    <row r="143" spans="1:14" ht="15.75" thickBot="1" x14ac:dyDescent="0.3">
      <c r="A143" s="130" t="s">
        <v>86</v>
      </c>
      <c r="B143" s="131"/>
      <c r="C143" s="39">
        <f>SUM(C141:C142)+81</f>
        <v>81</v>
      </c>
      <c r="E143" t="s">
        <v>100</v>
      </c>
      <c r="F143">
        <f>C143</f>
        <v>81</v>
      </c>
    </row>
    <row r="145" spans="1:6" x14ac:dyDescent="0.25">
      <c r="A145" s="127" t="s">
        <v>87</v>
      </c>
      <c r="B145" s="127"/>
      <c r="C145" s="15">
        <f>C143+C138</f>
        <v>1881</v>
      </c>
      <c r="E145" t="s">
        <v>96</v>
      </c>
      <c r="F145">
        <f>C138+F143</f>
        <v>1881</v>
      </c>
    </row>
    <row r="146" spans="1:6" x14ac:dyDescent="0.25">
      <c r="A146" s="127" t="s">
        <v>88</v>
      </c>
      <c r="B146" s="127"/>
      <c r="C146" s="93">
        <f>(C145)/(SIN(45*0.017453292519943))</f>
        <v>2660.1357108238271</v>
      </c>
      <c r="D146" s="87"/>
      <c r="E146" s="87" t="s">
        <v>97</v>
      </c>
      <c r="F146" s="87">
        <f t="shared" ref="F146" si="0">(F145)/(SIN(45*0.017453292519943))</f>
        <v>2660.1357108238271</v>
      </c>
    </row>
    <row r="147" spans="1:6" x14ac:dyDescent="0.25">
      <c r="A147" s="127" t="s">
        <v>90</v>
      </c>
      <c r="B147" s="127"/>
      <c r="C147" s="93">
        <f>C146-C138</f>
        <v>860.13571082382714</v>
      </c>
      <c r="E147" t="s">
        <v>98</v>
      </c>
      <c r="F147">
        <f>F145-F143-G126</f>
        <v>841</v>
      </c>
    </row>
    <row r="148" spans="1:6" x14ac:dyDescent="0.25">
      <c r="A148" s="127" t="s">
        <v>91</v>
      </c>
      <c r="B148" s="127"/>
      <c r="C148" s="93">
        <f>C147+'Omega-F'!C12+180+70</f>
        <v>1910.1357108238271</v>
      </c>
      <c r="E148" t="s">
        <v>110</v>
      </c>
      <c r="F148" s="87">
        <f>F146-C138+25</f>
        <v>885.13571082382714</v>
      </c>
    </row>
    <row r="149" spans="1:6" x14ac:dyDescent="0.25">
      <c r="A149" s="127" t="s">
        <v>93</v>
      </c>
      <c r="B149" s="127"/>
      <c r="C149" s="15">
        <f>'Omega-F'!C12+C143+149+20</f>
        <v>1050</v>
      </c>
      <c r="E149" t="s">
        <v>99</v>
      </c>
      <c r="F149">
        <f>F145-F147</f>
        <v>1040</v>
      </c>
    </row>
    <row r="150" spans="1:6" x14ac:dyDescent="0.25">
      <c r="A150" s="15"/>
      <c r="B150" s="15"/>
      <c r="C150" s="15"/>
      <c r="E150" t="s">
        <v>111</v>
      </c>
      <c r="F150">
        <f>(C138*2)+(C143*2)</f>
        <v>3762</v>
      </c>
    </row>
    <row r="151" spans="1:6" x14ac:dyDescent="0.25">
      <c r="A151" s="15"/>
      <c r="B151" s="15"/>
      <c r="C151" s="15"/>
    </row>
    <row r="152" spans="1:6" x14ac:dyDescent="0.25">
      <c r="A152" s="127" t="s">
        <v>92</v>
      </c>
      <c r="B152" s="127"/>
      <c r="C152" s="93">
        <f>C148*COS(45*0.017453292519943)</f>
        <v>1350.6699141101324</v>
      </c>
      <c r="E152" t="s">
        <v>102</v>
      </c>
      <c r="F152" t="str">
        <f>IF(AND(F138&gt;F149,F139&gt;F149),"ok","negative")</f>
        <v>ok</v>
      </c>
    </row>
    <row r="153" spans="1:6" x14ac:dyDescent="0.25">
      <c r="A153" s="128"/>
      <c r="B153" s="128"/>
      <c r="E153" t="s">
        <v>106</v>
      </c>
      <c r="F153" t="str">
        <f>IF(F142&lt;F147,"ok","negative")</f>
        <v>ok</v>
      </c>
    </row>
    <row r="154" spans="1:6" x14ac:dyDescent="0.25">
      <c r="E154" t="s">
        <v>105</v>
      </c>
      <c r="F154" s="42" t="str">
        <f>IF(AND(F152="ok",F153="ok"),"ok","negativ")</f>
        <v>ok</v>
      </c>
    </row>
    <row r="155" spans="1:6" x14ac:dyDescent="0.25">
      <c r="E155" t="s">
        <v>109</v>
      </c>
      <c r="F155" t="str">
        <f>IF(AND(OR(F142&lt;F147,OR(F138&gt;(C138+C143),F139&gt;(C138+C143))),F152="ok"),"feasible","not feasible")</f>
        <v>feasible</v>
      </c>
    </row>
  </sheetData>
  <mergeCells count="42">
    <mergeCell ref="L122:N122"/>
    <mergeCell ref="B59:C59"/>
    <mergeCell ref="B60:C60"/>
    <mergeCell ref="B61:C61"/>
    <mergeCell ref="B62:C62"/>
    <mergeCell ref="B63:C63"/>
    <mergeCell ref="B108:G108"/>
    <mergeCell ref="B109:G109"/>
    <mergeCell ref="B110:G110"/>
    <mergeCell ref="A102:D102"/>
    <mergeCell ref="B104:F104"/>
    <mergeCell ref="B105:G105"/>
    <mergeCell ref="B106:G106"/>
    <mergeCell ref="B107:G107"/>
    <mergeCell ref="B44:C44"/>
    <mergeCell ref="B45:C45"/>
    <mergeCell ref="B43:C43"/>
    <mergeCell ref="B46:C46"/>
    <mergeCell ref="B47:C47"/>
    <mergeCell ref="P98:P101"/>
    <mergeCell ref="P103:P106"/>
    <mergeCell ref="Z57:Z87"/>
    <mergeCell ref="P78:P81"/>
    <mergeCell ref="P83:P86"/>
    <mergeCell ref="P88:P91"/>
    <mergeCell ref="P93:P96"/>
    <mergeCell ref="A148:B148"/>
    <mergeCell ref="A152:B152"/>
    <mergeCell ref="A153:B153"/>
    <mergeCell ref="A149:B149"/>
    <mergeCell ref="L128:M128"/>
    <mergeCell ref="L129:M129"/>
    <mergeCell ref="A139:B139"/>
    <mergeCell ref="A143:B143"/>
    <mergeCell ref="A145:B145"/>
    <mergeCell ref="A146:B146"/>
    <mergeCell ref="A147:B147"/>
    <mergeCell ref="L123:M123"/>
    <mergeCell ref="L124:M124"/>
    <mergeCell ref="L125:M125"/>
    <mergeCell ref="L126:M126"/>
    <mergeCell ref="L127:M127"/>
  </mergeCells>
  <pageMargins left="0.7" right="0.7" top="0.78740157499999996" bottom="0.78740157499999996" header="0.3" footer="0.3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Stratos</vt:lpstr>
      <vt:lpstr>Omega-F</vt:lpstr>
      <vt:lpstr>Delta</vt:lpstr>
      <vt:lpstr>Kalkulation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2020-08-20T11:56:43Z</dcterms:modified>
</cp:coreProperties>
</file>